
<file path=[Content_Types].xml><?xml version="1.0" encoding="utf-8"?>
<Types xmlns="http://schemas.openxmlformats.org/package/2006/content-type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oktatás\PublicWorks\"/>
    </mc:Choice>
  </mc:AlternateContent>
  <bookViews>
    <workbookView xWindow="0" yWindow="0" windowWidth="16635" windowHeight="14400" activeTab="2"/>
  </bookViews>
  <sheets>
    <sheet name="(1) waterdemand" sheetId="12" r:id="rId1"/>
    <sheet name="(2) wastewaterdemand" sheetId="13" r:id="rId2"/>
    <sheet name="(3) AutoCAD Drawings" sheetId="14" r:id="rId3"/>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D37" i="12" l="1"/>
  <c r="F37" i="12"/>
  <c r="H37" i="12"/>
  <c r="D36" i="12"/>
  <c r="F36" i="12"/>
  <c r="H36" i="12"/>
  <c r="C48" i="12"/>
  <c r="E48" i="12"/>
  <c r="G48" i="12"/>
  <c r="C45" i="12"/>
  <c r="C11" i="12"/>
  <c r="E11" i="12"/>
  <c r="G11" i="12"/>
  <c r="I11" i="12"/>
  <c r="B7" i="13"/>
  <c r="D7" i="13"/>
  <c r="E7" i="13"/>
  <c r="F7" i="13"/>
  <c r="E22" i="13"/>
  <c r="B9" i="13"/>
  <c r="D9" i="13"/>
  <c r="E9" i="13"/>
  <c r="F9" i="13"/>
  <c r="F22" i="13"/>
  <c r="B8" i="13"/>
  <c r="D8" i="13"/>
  <c r="E8" i="13"/>
  <c r="F8" i="13"/>
  <c r="G22" i="13"/>
  <c r="C22" i="13"/>
  <c r="C27" i="13"/>
  <c r="B6" i="13"/>
  <c r="D22" i="13"/>
  <c r="H22" i="13"/>
  <c r="F23" i="13"/>
  <c r="G23" i="13"/>
  <c r="D23" i="13"/>
  <c r="H23" i="13"/>
  <c r="D24" i="13"/>
  <c r="H24" i="13"/>
  <c r="E25" i="13"/>
  <c r="D25" i="13"/>
  <c r="H25" i="13"/>
  <c r="F26" i="13"/>
  <c r="G26" i="13"/>
  <c r="D26" i="13"/>
  <c r="H26" i="13"/>
  <c r="E80" i="13"/>
  <c r="E81" i="13"/>
  <c r="E82" i="13"/>
  <c r="E83" i="13"/>
  <c r="E79" i="13"/>
  <c r="G46" i="13"/>
  <c r="G47" i="13"/>
  <c r="G48" i="13"/>
  <c r="G49" i="13"/>
  <c r="C34" i="13"/>
  <c r="D35" i="13"/>
  <c r="C35" i="13"/>
  <c r="D36" i="13"/>
  <c r="C36" i="13"/>
  <c r="D37" i="13"/>
  <c r="C37" i="13"/>
  <c r="D38" i="13"/>
  <c r="B46" i="13"/>
  <c r="B47" i="13"/>
  <c r="B48" i="13"/>
  <c r="B49" i="13"/>
  <c r="B45" i="13"/>
  <c r="E49" i="13"/>
  <c r="F49" i="13"/>
  <c r="H49" i="13"/>
  <c r="E48" i="13"/>
  <c r="F48" i="13"/>
  <c r="H48" i="13"/>
  <c r="E47" i="13"/>
  <c r="F47" i="13"/>
  <c r="H47" i="13"/>
  <c r="E46" i="13"/>
  <c r="F46" i="13"/>
  <c r="H46" i="13"/>
  <c r="G45" i="13"/>
  <c r="E45" i="13"/>
  <c r="F45" i="13"/>
  <c r="H45" i="13"/>
  <c r="F83" i="13"/>
  <c r="F82" i="13"/>
  <c r="F81" i="13"/>
  <c r="F80" i="13"/>
  <c r="F79" i="13"/>
  <c r="C38" i="13"/>
  <c r="A23" i="13"/>
  <c r="A24" i="13"/>
  <c r="A25" i="13"/>
  <c r="A26" i="13"/>
  <c r="E6" i="13"/>
  <c r="D6" i="13"/>
  <c r="F6" i="13"/>
  <c r="C54" i="12"/>
  <c r="B83" i="13"/>
  <c r="B82" i="13"/>
  <c r="B81" i="13"/>
  <c r="B80" i="13"/>
  <c r="B79" i="13"/>
</calcChain>
</file>

<file path=xl/sharedStrings.xml><?xml version="1.0" encoding="utf-8"?>
<sst xmlns="http://schemas.openxmlformats.org/spreadsheetml/2006/main" count="127" uniqueCount="97">
  <si>
    <t>m3/d</t>
  </si>
  <si>
    <t>Determination of designing water demand</t>
  </si>
  <si>
    <t>(Example)</t>
  </si>
  <si>
    <t>The calculation of peak water demand is important for the designing. This value is the base of dimension.</t>
  </si>
  <si>
    <t>Domestic water demand</t>
  </si>
  <si>
    <t>Count of Connections
 (piece)</t>
  </si>
  <si>
    <t>dweller density (person/binding-in)</t>
  </si>
  <si>
    <t>people of designing area (head)</t>
  </si>
  <si>
    <t>specific water demand (l/person/day)</t>
  </si>
  <si>
    <t>average water demand (m3/day)</t>
  </si>
  <si>
    <r>
      <t xml:space="preserve">seasonal ratio
</t>
    </r>
    <r>
      <rPr>
        <sz val="10"/>
        <rFont val="GreekC"/>
      </rPr>
      <t>b(-)</t>
    </r>
  </si>
  <si>
    <t>peak water demand (m3/day)</t>
  </si>
  <si>
    <t>loss coefficient</t>
  </si>
  <si>
    <t>designing peak water demand (m3/day)</t>
  </si>
  <si>
    <r>
      <t>Count of Connection:</t>
    </r>
    <r>
      <rPr>
        <sz val="10"/>
        <rFont val="Arial"/>
      </rPr>
      <t xml:space="preserve"> We have got some blocks in our designing area, the block is a border of grounds/building sites. The buildings are on these grounds. Every building has a water connection or binding in. The ground' s distance is 15-20 meter betwen themselves. The connection or binding-in joins on the one hand to the ground, on the other hand to the water distribution pipe. The distance of connection depends on the type of settlement. This distance between two connections is larger in a village than in a city. So we have to determine the count of connection.</t>
    </r>
  </si>
  <si>
    <r>
      <t>Dweller density</t>
    </r>
    <r>
      <rPr>
        <sz val="10"/>
        <rFont val="Arial"/>
      </rPr>
      <t>: shows us the number people who joins to the binding-in. For examle so many people live in a flat in average.</t>
    </r>
  </si>
  <si>
    <r>
      <t>Number of people/capitation of designing</t>
    </r>
    <r>
      <rPr>
        <sz val="10"/>
        <rFont val="Arial"/>
      </rPr>
      <t>: This number is calculated from dweller density, and from count of connections (multiply)</t>
    </r>
  </si>
  <si>
    <r>
      <t>Specific water demand</t>
    </r>
    <r>
      <rPr>
        <sz val="10"/>
        <rFont val="Arial"/>
      </rPr>
      <t xml:space="preserve"> is a feature value of the consumption on the actually area. This value depends on the habit of dweller. This value is higher in a rich setllemant, than in a poor one.</t>
    </r>
  </si>
  <si>
    <r>
      <t>Average water demand</t>
    </r>
    <r>
      <rPr>
        <sz val="10"/>
        <rFont val="Arial"/>
      </rPr>
      <t>: This value applies to actually designing area. This value is yearly average water demand of an area.</t>
    </r>
  </si>
  <si>
    <r>
      <t>Seasonal ratio/seasonal variation coefficient</t>
    </r>
    <r>
      <rPr>
        <sz val="10"/>
        <rFont val="Arial"/>
      </rPr>
      <t xml:space="preserve"> shows us the difference between the daily average and the daily peak water demand. Because we have higher water demand on summer, than all-year.</t>
    </r>
  </si>
  <si>
    <r>
      <t>Peak water demand</t>
    </r>
    <r>
      <rPr>
        <sz val="10"/>
        <rFont val="Arial"/>
      </rPr>
      <t>: is highest water demand of people in a year. We can calculate this value from average water demand, and from seasonal ratio. (multiply)</t>
    </r>
  </si>
  <si>
    <r>
      <t>Loss coefficient:</t>
    </r>
    <r>
      <rPr>
        <sz val="10"/>
        <rFont val="Arial"/>
      </rPr>
      <t xml:space="preserve"> Every system has loss so has the water supply system some water loss too. This loss is 10-30 percent in the Hungarian water system So we have to put this loss to the peak water demand. This loss comes from break of pipe, from leak, from cleaning of system, desinfection of the system. This value is pertain of system.</t>
    </r>
  </si>
  <si>
    <r>
      <t>Designing peak water demand</t>
    </r>
    <r>
      <rPr>
        <sz val="10"/>
        <rFont val="Arial"/>
      </rPr>
      <t>: is increased value of peak water demand with the loss.</t>
    </r>
  </si>
  <si>
    <t>Public institutions water demand:</t>
  </si>
  <si>
    <t>We have a public institution on our planning area. We have to choose a block on our planning area, whereon we say that is a public institution. The public institution block has just one connection. We haven't got to add this blocks connection to the dweller connection. We assume there is a grammar school. So There are some workers and lot of students. The student and the teacher have got different water demand. In this part of task, we haven't got to define the people number, because it is available. The calculating of water dimand is like the dweller demand.</t>
  </si>
  <si>
    <t>Profession of people</t>
  </si>
  <si>
    <t>Number of people</t>
  </si>
  <si>
    <t>seasonal ratio</t>
  </si>
  <si>
    <t>worker</t>
  </si>
  <si>
    <t>student</t>
  </si>
  <si>
    <t>The industrial water demand:</t>
  </si>
  <si>
    <t>We have an industrial area in our planning area. We have to choose a block on our planning area, whereon we say that is a industy. The industry block has just one connection. We haven't got to add this blocks connection to the dweller connection. The industry has two water demands oneside technological demand otherside the social water demand. The technological water is used to product fabricating. We calculate the social water demand as the dweller. We don' t have to define the worker number because it is available. We assume in this task that the technological water demand doesn' t vary in the year. It is fix.  There are some branches of industry, where the seasonal ratio differs from 1,00 for example the cannery. The seasonal ratio of technological water demand is 1,00 in this task.</t>
  </si>
  <si>
    <t>Technological water demand (m3/day)</t>
  </si>
  <si>
    <t>Loss coefficient</t>
  </si>
  <si>
    <t>Number of People</t>
  </si>
  <si>
    <t>The designing water demand</t>
  </si>
  <si>
    <t>The full designing water demand of area contains the sum of following water demand:
- dweller demand
- the public institute demand
- idustrial water demand</t>
  </si>
  <si>
    <t>The full water demand:</t>
  </si>
  <si>
    <t>Determinate of waste water</t>
  </si>
  <si>
    <t>We are going to design a gravitational separeted waste water system on our designing area. The meaning of the separeted system is that the waste water and the storm water flow in the different pipes. We calculate the waste water quantity from the water consumtion. The waste water pipe is dimensioned for maximum waste water quantity. The maximum waste water quantity is calculated with following value:
- the peak water demand without loss
- waste-water fraction
- hourly-peak ratio</t>
  </si>
  <si>
    <t>Derivation of waste water</t>
  </si>
  <si>
    <t>maximum water consumption (m3/day)</t>
  </si>
  <si>
    <t>Waste water fraction / sewage ratio</t>
  </si>
  <si>
    <t>Maximum waste water quantity (m3/day)</t>
  </si>
  <si>
    <t>hourly-peak ratio</t>
  </si>
  <si>
    <t>hourly maximum waste water quantity (m3/hour)</t>
  </si>
  <si>
    <t>dweller</t>
  </si>
  <si>
    <t>public institution</t>
  </si>
  <si>
    <t>technological water</t>
  </si>
  <si>
    <t>social water</t>
  </si>
  <si>
    <r>
      <t>The peak water demand</t>
    </r>
    <r>
      <rPr>
        <sz val="10"/>
        <rFont val="Arial"/>
      </rPr>
      <t>: We use this value and not the designing water, because the loss of water won' t waste water.</t>
    </r>
  </si>
  <si>
    <r>
      <t xml:space="preserve">Waste-water fraction/sewage ratio: </t>
    </r>
    <r>
      <rPr>
        <sz val="10"/>
        <rFont val="Arial"/>
      </rPr>
      <t>This value shows us how much proportion of water will waste water. It depends on the applications mode of water. For example in a village, where the water is used for watering to this value is lower than in a city center.</t>
    </r>
  </si>
  <si>
    <r>
      <t xml:space="preserve">Hourly peak ratio/Peak flow coefficient </t>
    </r>
    <r>
      <rPr>
        <sz val="10"/>
        <rFont val="Arial"/>
      </rPr>
      <t>show us how many proportion of waste water flows in the peak hour in the drainage. This value is varied by the peoples habbit. For example this value in a small village is 1/10 in a big city is 1/22.</t>
    </r>
  </si>
  <si>
    <r>
      <t>[m</t>
    </r>
    <r>
      <rPr>
        <b/>
        <vertAlign val="superscript"/>
        <sz val="12"/>
        <color indexed="8"/>
        <rFont val="Calibri"/>
      </rPr>
      <t>3</t>
    </r>
    <r>
      <rPr>
        <b/>
        <sz val="12"/>
        <color indexed="8"/>
        <rFont val="Calibri"/>
        <family val="2"/>
      </rPr>
      <t>/h]</t>
    </r>
  </si>
  <si>
    <t>Inhabitants</t>
  </si>
  <si>
    <t>Public institution</t>
  </si>
  <si>
    <t>First, we can calculate the loads for each design point :</t>
  </si>
  <si>
    <t>Point number</t>
  </si>
  <si>
    <t>Catchment</t>
  </si>
  <si>
    <t>Catchment areas</t>
  </si>
  <si>
    <t>Waste water load due to :</t>
  </si>
  <si>
    <t>Total design load</t>
  </si>
  <si>
    <t>Communal demand</t>
  </si>
  <si>
    <t>Technological demand</t>
  </si>
  <si>
    <r>
      <t>[m</t>
    </r>
    <r>
      <rPr>
        <b/>
        <vertAlign val="superscript"/>
        <sz val="12"/>
        <color indexed="8"/>
        <rFont val="Calibri"/>
      </rPr>
      <t>2</t>
    </r>
    <r>
      <rPr>
        <b/>
        <sz val="12"/>
        <color indexed="8"/>
        <rFont val="Calibri"/>
        <family val="2"/>
      </rPr>
      <t>]</t>
    </r>
  </si>
  <si>
    <r>
      <t>S</t>
    </r>
    <r>
      <rPr>
        <vertAlign val="subscript"/>
        <sz val="12"/>
        <color indexed="8"/>
        <rFont val="Calibri"/>
      </rPr>
      <t>1</t>
    </r>
  </si>
  <si>
    <t>TOTAL AREA OF THE ZONE :</t>
  </si>
  <si>
    <t>Then, we can define at what depth in the soil we have to bury the pipes of the network :</t>
  </si>
  <si>
    <t>Pipe number</t>
  </si>
  <si>
    <t>Length of the pipes</t>
  </si>
  <si>
    <t>Depth of the inlet point of the pipe</t>
  </si>
  <si>
    <t>Depth of the outlet point of the pipe</t>
  </si>
  <si>
    <t>Slope</t>
  </si>
  <si>
    <t>[m]</t>
  </si>
  <si>
    <t>[‰]</t>
  </si>
  <si>
    <t>Finally, we can find the diameter of the pipes :</t>
  </si>
  <si>
    <t>Roughness of the pipe</t>
  </si>
  <si>
    <t>Diameter of the pipes d</t>
  </si>
  <si>
    <r>
      <t>v</t>
    </r>
    <r>
      <rPr>
        <b/>
        <vertAlign val="subscript"/>
        <sz val="12"/>
        <color indexed="8"/>
        <rFont val="Calibri"/>
      </rPr>
      <t>tot</t>
    </r>
  </si>
  <si>
    <r>
      <t>Q</t>
    </r>
    <r>
      <rPr>
        <b/>
        <vertAlign val="subscript"/>
        <sz val="12"/>
        <color indexed="8"/>
        <rFont val="Calibri"/>
      </rPr>
      <t>tot</t>
    </r>
  </si>
  <si>
    <r>
      <t>Q</t>
    </r>
    <r>
      <rPr>
        <b/>
        <vertAlign val="subscript"/>
        <sz val="12"/>
        <color indexed="8"/>
        <rFont val="Calibri"/>
      </rPr>
      <t>design</t>
    </r>
  </si>
  <si>
    <r>
      <t>Q</t>
    </r>
    <r>
      <rPr>
        <b/>
        <vertAlign val="subscript"/>
        <sz val="12"/>
        <color indexed="8"/>
        <rFont val="Calibri"/>
      </rPr>
      <t>design</t>
    </r>
    <r>
      <rPr>
        <b/>
        <sz val="12"/>
        <color indexed="8"/>
        <rFont val="Calibri"/>
        <family val="2"/>
      </rPr>
      <t>/Q</t>
    </r>
    <r>
      <rPr>
        <b/>
        <vertAlign val="subscript"/>
        <sz val="12"/>
        <color indexed="8"/>
        <rFont val="Calibri"/>
      </rPr>
      <t>tot</t>
    </r>
  </si>
  <si>
    <t>[mm]</t>
  </si>
  <si>
    <t>[m/s]</t>
  </si>
  <si>
    <t>[L/s]</t>
  </si>
  <si>
    <r>
      <t>v</t>
    </r>
    <r>
      <rPr>
        <b/>
        <vertAlign val="subscript"/>
        <sz val="12"/>
        <color indexed="8"/>
        <rFont val="Calibri"/>
      </rPr>
      <t>design</t>
    </r>
    <r>
      <rPr>
        <b/>
        <sz val="12"/>
        <color indexed="8"/>
        <rFont val="Calibri"/>
        <family val="2"/>
      </rPr>
      <t>/v</t>
    </r>
    <r>
      <rPr>
        <b/>
        <vertAlign val="subscript"/>
        <sz val="12"/>
        <color indexed="8"/>
        <rFont val="Calibri"/>
      </rPr>
      <t>tot</t>
    </r>
  </si>
  <si>
    <t>h/d</t>
  </si>
  <si>
    <t>h</t>
  </si>
  <si>
    <t>[%]</t>
  </si>
  <si>
    <t>Design of the pipes</t>
  </si>
  <si>
    <r>
      <t>v</t>
    </r>
    <r>
      <rPr>
        <vertAlign val="subscript"/>
        <sz val="12"/>
        <color indexed="8"/>
        <rFont val="Calibri"/>
      </rPr>
      <t>design</t>
    </r>
    <r>
      <rPr>
        <sz val="10"/>
        <rFont val="Arial"/>
      </rPr>
      <t>/v</t>
    </r>
    <r>
      <rPr>
        <vertAlign val="subscript"/>
        <sz val="12"/>
        <color indexed="8"/>
        <rFont val="Calibri"/>
      </rPr>
      <t>tot</t>
    </r>
    <r>
      <rPr>
        <sz val="10"/>
        <rFont val="Arial"/>
      </rPr>
      <t xml:space="preserve"> and the ratio h/d from Q</t>
    </r>
    <r>
      <rPr>
        <vertAlign val="subscript"/>
        <sz val="12"/>
        <color indexed="8"/>
        <rFont val="Calibri"/>
      </rPr>
      <t>design</t>
    </r>
    <r>
      <rPr>
        <sz val="10"/>
        <rFont val="Arial"/>
      </rPr>
      <t>/Q</t>
    </r>
    <r>
      <rPr>
        <vertAlign val="subscript"/>
        <sz val="12"/>
        <color indexed="8"/>
        <rFont val="Calibri"/>
      </rPr>
      <t>tot</t>
    </r>
    <r>
      <rPr>
        <sz val="10"/>
        <rFont val="Arial"/>
      </rPr>
      <t xml:space="preserve"> :</t>
    </r>
  </si>
  <si>
    <r>
      <t>S</t>
    </r>
    <r>
      <rPr>
        <vertAlign val="subscript"/>
        <sz val="12"/>
        <color indexed="8"/>
        <rFont val="Calibri"/>
      </rPr>
      <t>1</t>
    </r>
    <r>
      <rPr>
        <sz val="10"/>
        <rFont val="Arial"/>
      </rPr>
      <t xml:space="preserve"> + S</t>
    </r>
    <r>
      <rPr>
        <vertAlign val="subscript"/>
        <sz val="12"/>
        <color indexed="8"/>
        <rFont val="Calibri"/>
      </rPr>
      <t>2</t>
    </r>
    <r>
      <rPr>
        <sz val="10"/>
        <rFont val="Arial"/>
      </rPr>
      <t xml:space="preserve"> + S</t>
    </r>
    <r>
      <rPr>
        <vertAlign val="subscript"/>
        <sz val="12"/>
        <color indexed="8"/>
        <rFont val="Calibri"/>
      </rPr>
      <t>3</t>
    </r>
    <r>
      <rPr>
        <sz val="10"/>
        <rFont val="Arial"/>
      </rPr>
      <t xml:space="preserve"> + S</t>
    </r>
    <r>
      <rPr>
        <vertAlign val="subscript"/>
        <sz val="12"/>
        <color indexed="8"/>
        <rFont val="Calibri"/>
      </rPr>
      <t>4</t>
    </r>
  </si>
  <si>
    <t>Water Demand Map:</t>
  </si>
  <si>
    <t>Waste Water Demand Map:</t>
  </si>
  <si>
    <r>
      <t>S</t>
    </r>
    <r>
      <rPr>
        <vertAlign val="subscript"/>
        <sz val="12"/>
        <color indexed="8"/>
        <rFont val="Calibri"/>
      </rPr>
      <t>4</t>
    </r>
  </si>
  <si>
    <r>
      <t>S</t>
    </r>
    <r>
      <rPr>
        <vertAlign val="subscript"/>
        <sz val="12"/>
        <color indexed="8"/>
        <rFont val="Calibri"/>
      </rPr>
      <t>3</t>
    </r>
    <r>
      <rPr>
        <sz val="10"/>
        <rFont val="Arial"/>
      </rPr>
      <t/>
    </r>
  </si>
  <si>
    <r>
      <t>S</t>
    </r>
    <r>
      <rPr>
        <vertAlign val="subscript"/>
        <sz val="12"/>
        <color indexed="8"/>
        <rFont val="Calibri"/>
      </rPr>
      <t>2</t>
    </r>
    <r>
      <rPr>
        <sz val="10"/>
        <rFont val="Arial"/>
      </rP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</si>
</sst>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F_t_-;\-* #,##0.00\ _F_t_-;_-* &quot;-&quot;??\ _F_t_-;_-@_-"/>
    <numFmt numFmtId="166" formatCode="0.000"/>
    <numFmt numFmtId="168" formatCode="_-* #,##0.000\ _€_-;\-* #,##0.000\ _€_-;_-* &quot;-&quot;??\ _€_-;_-@_-"/>
  </numFmts>
  <fonts count="23" x14ac:knownFonts="1">
    <font>
      <sz val="10"/>
      <name val="Arial"/>
    </font>
    <font>
      <sz val="10"/>
      <name val="Arial"/>
    </font>
    <font>
      <sz val="8"/>
      <name val="Arial"/>
    </font>
    <font>
      <sz val="10"/>
      <name val="Arial CE"/>
    </font>
    <font>
      <sz val="10"/>
      <name val="Arial"/>
    </font>
    <font>
      <b/>
      <sz val="10"/>
      <name val="Arial"/>
      <family val="2"/>
    </font>
    <font>
      <b/>
      <u/>
      <sz val="10"/>
      <name val="Arial"/>
      <family val="2"/>
    </font>
    <font>
      <sz val="10"/>
      <name val="GreekC"/>
    </font>
    <font>
      <b/>
      <i/>
      <u/>
      <sz val="10"/>
      <name val="Arial"/>
      <family val="2"/>
    </font>
    <font>
      <b/>
      <sz val="12"/>
      <color indexed="8"/>
      <name val="Calibri"/>
      <family val="2"/>
    </font>
    <font>
      <b/>
      <vertAlign val="superscript"/>
      <sz val="12"/>
      <color indexed="8"/>
      <name val="Calibri"/>
    </font>
    <font>
      <vertAlign val="subscript"/>
      <sz val="12"/>
      <color indexed="8"/>
      <name val="Calibri"/>
    </font>
    <font>
      <b/>
      <vertAlign val="subscript"/>
      <sz val="12"/>
      <color indexed="8"/>
      <name val="Calibri"/>
    </font>
    <font>
      <sz val="12"/>
      <color theme="1"/>
      <name val="Calibri"/>
      <family val="2"/>
      <scheme val="minor"/>
    </font>
    <font>
      <b/>
      <sz val="12"/>
      <color theme="1"/>
      <name val="Calibri"/>
      <family val="2"/>
      <scheme val="minor"/>
    </font>
    <font>
      <b/>
      <u/>
      <sz val="12"/>
      <color theme="1"/>
      <name val="Calibri"/>
      <scheme val="minor"/>
    </font>
    <font>
      <b/>
      <sz val="12"/>
      <color rgb="FF000000"/>
      <name val="Calibri"/>
      <family val="2"/>
      <scheme val="minor"/>
    </font>
    <font>
      <sz val="12"/>
      <color rgb="FF000000"/>
      <name val="Calibri"/>
      <family val="2"/>
      <scheme val="minor"/>
    </font>
    <font>
      <b/>
      <sz val="16"/>
      <name val="Calibri"/>
      <scheme val="minor"/>
    </font>
    <font>
      <b/>
      <u/>
      <sz val="12"/>
      <color rgb="FF000000"/>
      <name val="Calibri"/>
    </font>
    <font>
      <sz val="22"/>
      <name val="Arial"/>
    </font>
    <font>
      <u/>
      <sz val="10"/>
      <color theme="10"/>
      <name val="Arial"/>
    </font>
    <font>
      <u/>
      <sz val="10"/>
      <color theme="11"/>
      <name val="Arial"/>
    </font>
  </fonts>
  <fills count="2">
    <fill>
      <patternFill patternType="none"/>
    </fill>
    <fill>
      <patternFill patternType="gray125"/>
    </fill>
  </fills>
  <borders count="26">
    <border>
      <left/>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0">
    <xf numFmtId="0" fontId="0" fillId="0" borderId="0"/>
    <xf numFmtId="43" fontId="1" fillId="0" borderId="0" applyFont="0" applyFill="0" applyBorder="0" applyAlignment="0" applyProtection="0"/>
    <xf numFmtId="0" fontId="13" fillId="0" borderId="1">
      <alignment horizontal="center" vertical="center" wrapText="1"/>
    </xf>
    <xf numFmtId="0" fontId="13" fillId="0" borderId="2">
      <alignment horizontal="center" vertical="center" wrapText="1"/>
    </xf>
    <xf numFmtId="0" fontId="13" fillId="0" borderId="3">
      <alignment horizontal="center" vertical="center" wrapText="1"/>
    </xf>
    <xf numFmtId="0" fontId="13" fillId="0" borderId="4">
      <alignment horizontal="center" vertical="center" wrapText="1"/>
    </xf>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1" fillId="0" borderId="0" applyNumberFormat="0" applyFill="0" applyBorder="0" applyAlignment="0" applyProtection="0"/>
    <xf numFmtId="0" fontId="22" fillId="0" borderId="0" applyNumberFormat="0" applyFill="0" applyBorder="0" applyAlignment="0" applyProtection="0"/>
  </cellStyleXfs>
  <cellXfs count="72">
    <xf numFmtId="0" fontId="0" fillId="0" borderId="0" xfId="0"/>
    <xf numFmtId="0" fontId="0" fillId="0" borderId="4" xfId="0" applyBorder="1"/>
    <xf numFmtId="0" fontId="0" fillId="0" borderId="5" xfId="0" applyBorder="1"/>
    <xf numFmtId="0" fontId="0" fillId="0" borderId="4" xfId="0" applyBorder="1" applyAlignment="1">
      <alignment horizontal="center" vertical="top" wrapText="1"/>
    </xf>
    <xf numFmtId="0" fontId="5" fillId="0" borderId="0" xfId="0" applyFont="1"/>
    <xf numFmtId="0" fontId="4" fillId="0" borderId="0" xfId="0" applyFont="1"/>
    <xf numFmtId="0" fontId="6" fillId="0" borderId="0" xfId="0" applyFont="1"/>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14" xfId="0" applyBorder="1" applyAlignment="1">
      <alignment horizontal="center" vertical="top" wrapText="1"/>
    </xf>
    <xf numFmtId="0" fontId="0" fillId="0" borderId="15" xfId="0" applyBorder="1"/>
    <xf numFmtId="0" fontId="0" fillId="0" borderId="16" xfId="0" applyBorder="1"/>
    <xf numFmtId="0" fontId="6" fillId="0" borderId="17" xfId="0" applyFont="1" applyBorder="1"/>
    <xf numFmtId="0" fontId="0" fillId="0" borderId="18" xfId="0" applyBorder="1" applyAlignment="1">
      <alignment horizontal="center" vertical="top" wrapText="1"/>
    </xf>
    <xf numFmtId="0" fontId="0" fillId="0" borderId="19" xfId="0" applyBorder="1" applyAlignment="1">
      <alignment horizontal="center" vertical="top" wrapText="1"/>
    </xf>
    <xf numFmtId="0" fontId="0" fillId="0" borderId="20" xfId="0" applyBorder="1"/>
    <xf numFmtId="0" fontId="0" fillId="0" borderId="21" xfId="0" applyBorder="1"/>
    <xf numFmtId="0" fontId="6" fillId="0" borderId="22" xfId="0" applyFont="1" applyBorder="1"/>
    <xf numFmtId="0" fontId="0" fillId="0" borderId="23" xfId="0" applyBorder="1"/>
    <xf numFmtId="0" fontId="0" fillId="0" borderId="24" xfId="0" applyBorder="1"/>
    <xf numFmtId="0" fontId="6" fillId="0" borderId="25" xfId="0" applyFont="1" applyBorder="1"/>
    <xf numFmtId="0" fontId="0" fillId="0" borderId="12" xfId="0" applyBorder="1"/>
    <xf numFmtId="0" fontId="0" fillId="0" borderId="13" xfId="0" applyBorder="1"/>
    <xf numFmtId="0" fontId="6" fillId="0" borderId="14" xfId="0" applyFont="1" applyBorder="1"/>
    <xf numFmtId="0" fontId="8" fillId="0" borderId="0" xfId="0" applyFont="1"/>
    <xf numFmtId="0" fontId="14" fillId="0" borderId="2" xfId="3" applyFont="1">
      <alignment horizontal="center" vertical="center" wrapText="1"/>
    </xf>
    <xf numFmtId="0" fontId="13" fillId="0" borderId="3" xfId="4">
      <alignment horizontal="center" vertical="center" wrapText="1"/>
    </xf>
    <xf numFmtId="166" fontId="13" fillId="0" borderId="3" xfId="4" applyNumberFormat="1">
      <alignment horizontal="center" vertical="center" wrapText="1"/>
    </xf>
    <xf numFmtId="0" fontId="0" fillId="0" borderId="3" xfId="4" applyFont="1">
      <alignment horizontal="center" vertical="center" wrapText="1"/>
    </xf>
    <xf numFmtId="0" fontId="14" fillId="0" borderId="1" xfId="2" applyFont="1">
      <alignment horizontal="center" vertical="center" wrapText="1"/>
    </xf>
    <xf numFmtId="168" fontId="13" fillId="0" borderId="3" xfId="1" applyNumberFormat="1" applyFont="1" applyBorder="1" applyAlignment="1">
      <alignment horizontal="left" vertical="center" wrapText="1"/>
    </xf>
    <xf numFmtId="168" fontId="13" fillId="0" borderId="2" xfId="1" applyNumberFormat="1" applyFont="1" applyBorder="1" applyAlignment="1">
      <alignment horizontal="left" vertical="center" wrapText="1"/>
    </xf>
    <xf numFmtId="0" fontId="15" fillId="0" borderId="0" xfId="0" applyFont="1" applyAlignment="1">
      <alignment horizontal="right"/>
    </xf>
    <xf numFmtId="0" fontId="13" fillId="0" borderId="0" xfId="3" applyFill="1" applyBorder="1" applyAlignment="1">
      <alignment horizontal="left" vertical="center"/>
    </xf>
    <xf numFmtId="166" fontId="17" fillId="0" borderId="3" xfId="0" applyNumberFormat="1" applyFont="1" applyBorder="1" applyAlignment="1">
      <alignment horizontal="center" vertical="center" wrapText="1"/>
    </xf>
    <xf numFmtId="0" fontId="0" fillId="0" borderId="0" xfId="3" applyFont="1" applyFill="1" applyBorder="1" applyAlignment="1">
      <alignment horizontal="left" vertical="center"/>
    </xf>
    <xf numFmtId="0" fontId="16" fillId="0" borderId="2" xfId="0" applyFont="1" applyBorder="1" applyAlignment="1">
      <alignment horizontal="center" vertical="center" wrapText="1"/>
    </xf>
    <xf numFmtId="1" fontId="17" fillId="0" borderId="3" xfId="0" applyNumberFormat="1" applyFont="1" applyBorder="1" applyAlignment="1">
      <alignment horizontal="center" vertical="center" wrapText="1"/>
    </xf>
    <xf numFmtId="0" fontId="13" fillId="0" borderId="0" xfId="3" applyBorder="1">
      <alignment horizontal="center" vertical="center" wrapText="1"/>
    </xf>
    <xf numFmtId="1" fontId="13" fillId="0" borderId="0" xfId="3" applyNumberFormat="1" applyBorder="1">
      <alignment horizontal="center" vertical="center" wrapText="1"/>
    </xf>
    <xf numFmtId="166" fontId="13" fillId="0" borderId="0" xfId="3" applyNumberFormat="1" applyBorder="1">
      <alignment horizontal="center" vertical="center" wrapText="1"/>
    </xf>
    <xf numFmtId="0" fontId="13" fillId="0" borderId="2" xfId="4" applyBorder="1">
      <alignment horizontal="center" vertical="center" wrapText="1"/>
    </xf>
    <xf numFmtId="1" fontId="17" fillId="0" borderId="2" xfId="0" applyNumberFormat="1" applyFont="1" applyBorder="1" applyAlignment="1">
      <alignment horizontal="center" vertical="center" wrapText="1"/>
    </xf>
    <xf numFmtId="166" fontId="13" fillId="0" borderId="2" xfId="4" applyNumberFormat="1" applyBorder="1">
      <alignment horizontal="center" vertical="center" wrapText="1"/>
    </xf>
    <xf numFmtId="166" fontId="13" fillId="0" borderId="0" xfId="3" applyNumberFormat="1" applyBorder="1" applyAlignment="1">
      <alignment horizontal="center" vertical="center" wrapText="1"/>
    </xf>
    <xf numFmtId="166" fontId="17" fillId="0" borderId="2" xfId="0" applyNumberFormat="1" applyFont="1" applyBorder="1" applyAlignment="1">
      <alignment horizontal="center" vertical="center" wrapText="1"/>
    </xf>
    <xf numFmtId="0" fontId="19" fillId="0" borderId="7" xfId="0" applyFont="1" applyBorder="1" applyAlignment="1">
      <alignment horizontal="right"/>
    </xf>
    <xf numFmtId="0" fontId="14" fillId="0" borderId="4" xfId="3" applyFont="1" applyBorder="1">
      <alignment horizontal="center" vertical="center" wrapText="1"/>
    </xf>
    <xf numFmtId="0" fontId="14" fillId="0" borderId="11" xfId="3" applyFont="1" applyBorder="1">
      <alignment horizontal="center" vertical="center" wrapText="1"/>
    </xf>
    <xf numFmtId="168" fontId="13" fillId="0" borderId="0" xfId="1" applyNumberFormat="1" applyFont="1" applyBorder="1" applyAlignment="1">
      <alignment horizontal="left" vertical="center" wrapText="1"/>
    </xf>
    <xf numFmtId="168" fontId="13" fillId="0" borderId="11" xfId="1" applyNumberFormat="1" applyFont="1" applyBorder="1" applyAlignment="1">
      <alignment horizontal="left" vertical="center" wrapText="1"/>
    </xf>
    <xf numFmtId="0" fontId="20" fillId="0" borderId="0" xfId="0" applyFont="1"/>
    <xf numFmtId="166" fontId="0" fillId="0" borderId="4" xfId="0" applyNumberFormat="1" applyBorder="1"/>
    <xf numFmtId="166" fontId="13" fillId="0" borderId="11" xfId="3" applyNumberFormat="1" applyBorder="1" applyAlignment="1">
      <alignment horizontal="center" vertical="center" wrapText="1"/>
    </xf>
    <xf numFmtId="0" fontId="14" fillId="0" borderId="9" xfId="3" applyFont="1" applyBorder="1">
      <alignment horizontal="center" vertical="center" wrapText="1"/>
    </xf>
    <xf numFmtId="166" fontId="17" fillId="0" borderId="10" xfId="0" applyNumberFormat="1" applyFont="1" applyBorder="1" applyAlignment="1">
      <alignment horizontal="center" vertical="center" wrapText="1"/>
    </xf>
    <xf numFmtId="0" fontId="14" fillId="0" borderId="10" xfId="3" applyFont="1" applyBorder="1">
      <alignment horizontal="center" vertical="center" wrapText="1"/>
    </xf>
    <xf numFmtId="168" fontId="13" fillId="0" borderId="10" xfId="1" applyNumberFormat="1" applyFont="1" applyBorder="1" applyAlignment="1">
      <alignment horizontal="left" vertical="center" wrapText="1"/>
    </xf>
    <xf numFmtId="0" fontId="5" fillId="0" borderId="0" xfId="0" applyFont="1" applyAlignment="1">
      <alignment horizontal="justify" wrapText="1"/>
    </xf>
    <xf numFmtId="0" fontId="0" fillId="0" borderId="0" xfId="0" applyAlignment="1">
      <alignment horizontal="justify" wrapText="1"/>
    </xf>
    <xf numFmtId="0" fontId="14" fillId="0" borderId="1" xfId="2" applyFont="1">
      <alignment horizontal="center" vertical="center" wrapText="1"/>
    </xf>
    <xf numFmtId="0" fontId="14" fillId="0" borderId="3" xfId="2" applyFont="1" applyBorder="1">
      <alignment horizontal="center" vertical="center" wrapText="1"/>
    </xf>
    <xf numFmtId="0" fontId="16" fillId="0" borderId="1" xfId="0" applyFont="1" applyBorder="1" applyAlignment="1">
      <alignment horizontal="center" vertical="center" wrapText="1"/>
    </xf>
    <xf numFmtId="0" fontId="16" fillId="0" borderId="3" xfId="0" applyFont="1" applyBorder="1" applyAlignment="1">
      <alignment horizontal="center" vertical="center" wrapText="1"/>
    </xf>
    <xf numFmtId="0" fontId="18" fillId="0" borderId="0" xfId="5" applyFont="1" applyFill="1" applyBorder="1" applyAlignment="1">
      <alignment horizontal="left" vertical="center" wrapText="1"/>
    </xf>
    <xf numFmtId="0" fontId="14" fillId="0" borderId="10" xfId="2" applyFont="1" applyBorder="1">
      <alignment horizontal="center" vertical="center" wrapText="1"/>
    </xf>
    <xf numFmtId="0" fontId="16" fillId="0" borderId="10" xfId="0" applyFont="1" applyBorder="1" applyAlignment="1">
      <alignment horizontal="center" vertical="center" wrapText="1"/>
    </xf>
    <xf numFmtId="0" fontId="14" fillId="0" borderId="5" xfId="2" applyFont="1" applyBorder="1">
      <alignment horizontal="center" vertical="center" wrapText="1"/>
    </xf>
    <xf numFmtId="0" fontId="14" fillId="0" borderId="7" xfId="2" applyFont="1" applyBorder="1">
      <alignment horizontal="center" vertical="center" wrapText="1"/>
    </xf>
    <xf numFmtId="0" fontId="14" fillId="0" borderId="6" xfId="2" applyFont="1" applyBorder="1">
      <alignment horizontal="center" vertical="center" wrapText="1"/>
    </xf>
    <xf numFmtId="0" fontId="14" fillId="0" borderId="8" xfId="2" applyFont="1" applyBorder="1">
      <alignment horizontal="center" vertical="center" wrapText="1"/>
    </xf>
    <xf numFmtId="0" fontId="16" fillId="0" borderId="8" xfId="0" applyFont="1" applyBorder="1" applyAlignment="1">
      <alignment horizontal="center" vertical="center" wrapText="1"/>
    </xf>
  </cellXfs>
  <cellStyles count="20">
    <cellStyle name="Ezres" xfId="1" builtinId="3"/>
    <cellStyle name="Hivatkozás" xfId="6" builtinId="8" hidden="1"/>
    <cellStyle name="Hivatkozás" xfId="8" builtinId="8" hidden="1"/>
    <cellStyle name="Hivatkozás" xfId="10" builtinId="8" hidden="1"/>
    <cellStyle name="Hivatkozás" xfId="12" builtinId="8" hidden="1"/>
    <cellStyle name="Hivatkozás" xfId="14" builtinId="8" hidden="1"/>
    <cellStyle name="Hivatkozás" xfId="16" builtinId="8" hidden="1"/>
    <cellStyle name="Hivatkozás" xfId="18" builtinId="8" hidden="1"/>
    <cellStyle name="Látott hivatkozás" xfId="7" builtinId="9" hidden="1"/>
    <cellStyle name="Látott hivatkozás" xfId="9" builtinId="9" hidden="1"/>
    <cellStyle name="Látott hivatkozás" xfId="11" builtinId="9" hidden="1"/>
    <cellStyle name="Látott hivatkozás" xfId="13" builtinId="9" hidden="1"/>
    <cellStyle name="Látott hivatkozás" xfId="15" builtinId="9" hidden="1"/>
    <cellStyle name="Látott hivatkozás" xfId="17" builtinId="9" hidden="1"/>
    <cellStyle name="Látott hivatkozás" xfId="19" builtinId="9" hidden="1"/>
    <cellStyle name="Normál" xfId="0" builtinId="0"/>
    <cellStyle name="Style 1" xfId="2"/>
    <cellStyle name="Style 2" xfId="3"/>
    <cellStyle name="Style 3" xfId="4"/>
    <cellStyle name="Style 4" xfId="5"/>
  </cellStyles>
  <dxfs count="0"/>
  <tableStyles count="0" defaultTableStyle="TableStyleMedium9" defaultPivotStyle="PivotStyleMedium4"/>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152400</xdr:colOff>
      <xdr:row>52</xdr:row>
      <xdr:rowOff>25400</xdr:rowOff>
    </xdr:from>
    <xdr:to>
      <xdr:col>4</xdr:col>
      <xdr:colOff>155526</xdr:colOff>
      <xdr:row>74</xdr:row>
      <xdr:rowOff>88900</xdr:rowOff>
    </xdr:to>
    <xdr:pic>
      <xdr:nvPicPr>
        <xdr:cNvPr id="28676"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12115800"/>
          <a:ext cx="3889326" cy="34163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38100</xdr:rowOff>
    </xdr:from>
    <xdr:to>
      <xdr:col>6</xdr:col>
      <xdr:colOff>584577</xdr:colOff>
      <xdr:row>56</xdr:row>
      <xdr:rowOff>76200</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698500"/>
          <a:ext cx="5842377" cy="8267700"/>
        </a:xfrm>
        <a:prstGeom prst="rect">
          <a:avLst/>
        </a:prstGeom>
      </xdr:spPr>
    </xdr:pic>
    <xdr:clientData/>
  </xdr:twoCellAnchor>
  <xdr:twoCellAnchor editAs="oneCell">
    <xdr:from>
      <xdr:col>8</xdr:col>
      <xdr:colOff>101600</xdr:colOff>
      <xdr:row>1</xdr:row>
      <xdr:rowOff>38100</xdr:rowOff>
    </xdr:from>
    <xdr:to>
      <xdr:col>14</xdr:col>
      <xdr:colOff>874641</xdr:colOff>
      <xdr:row>56</xdr:row>
      <xdr:rowOff>12700</xdr:rowOff>
    </xdr:to>
    <xdr:pic>
      <xdr:nvPicPr>
        <xdr:cNvPr id="5" name="Picture 4"/>
        <xdr:cNvPicPr>
          <a:picLocks noChangeAspect="1"/>
        </xdr:cNvPicPr>
      </xdr:nvPicPr>
      <xdr:blipFill>
        <a:blip xmlns:r="http://schemas.openxmlformats.org/officeDocument/2006/relationships" r:embed="rId2"/>
        <a:stretch>
          <a:fillRect/>
        </a:stretch>
      </xdr:blipFill>
      <xdr:spPr>
        <a:xfrm>
          <a:off x="7112000" y="368300"/>
          <a:ext cx="6030841" cy="85344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4"/>
  <sheetViews>
    <sheetView topLeftCell="A47" workbookViewId="0">
      <selection activeCell="C54" sqref="C54"/>
    </sheetView>
  </sheetViews>
  <sheetFormatPr defaultColWidth="8.85546875" defaultRowHeight="12.75" x14ac:dyDescent="0.2"/>
  <cols>
    <col min="1" max="1" width="12.42578125" customWidth="1"/>
    <col min="2" max="2" width="16.140625" customWidth="1"/>
    <col min="4" max="4" width="12.140625" customWidth="1"/>
    <col min="10" max="10" width="0.140625" customWidth="1"/>
    <col min="11" max="11" width="8" hidden="1" customWidth="1"/>
    <col min="12" max="12" width="6.85546875" hidden="1" customWidth="1"/>
  </cols>
  <sheetData>
    <row r="1" spans="1:12" x14ac:dyDescent="0.2">
      <c r="A1" s="4" t="s">
        <v>1</v>
      </c>
    </row>
    <row r="2" spans="1:12" x14ac:dyDescent="0.2">
      <c r="A2" s="4"/>
    </row>
    <row r="3" spans="1:12" x14ac:dyDescent="0.2">
      <c r="A3" s="5" t="s">
        <v>2</v>
      </c>
    </row>
    <row r="4" spans="1:12" x14ac:dyDescent="0.2">
      <c r="A4" s="4"/>
    </row>
    <row r="5" spans="1:12" x14ac:dyDescent="0.2">
      <c r="A5" s="5" t="s">
        <v>3</v>
      </c>
    </row>
    <row r="6" spans="1:12" x14ac:dyDescent="0.2">
      <c r="A6" s="4"/>
    </row>
    <row r="8" spans="1:12" x14ac:dyDescent="0.2">
      <c r="A8" s="6" t="s">
        <v>4</v>
      </c>
    </row>
    <row r="9" spans="1:12" ht="13.5" thickBot="1" x14ac:dyDescent="0.25"/>
    <row r="10" spans="1:12" ht="64.5" thickBot="1" x14ac:dyDescent="0.25">
      <c r="A10" s="7" t="s">
        <v>5</v>
      </c>
      <c r="B10" s="8" t="s">
        <v>6</v>
      </c>
      <c r="C10" s="8" t="s">
        <v>7</v>
      </c>
      <c r="D10" s="8" t="s">
        <v>8</v>
      </c>
      <c r="E10" s="8" t="s">
        <v>9</v>
      </c>
      <c r="F10" s="8" t="s">
        <v>10</v>
      </c>
      <c r="G10" s="8" t="s">
        <v>11</v>
      </c>
      <c r="H10" s="8" t="s">
        <v>12</v>
      </c>
      <c r="I10" s="9" t="s">
        <v>13</v>
      </c>
    </row>
    <row r="11" spans="1:12" ht="13.5" thickBot="1" x14ac:dyDescent="0.25">
      <c r="A11" s="10">
        <v>735</v>
      </c>
      <c r="B11" s="11">
        <v>2.8</v>
      </c>
      <c r="C11" s="11">
        <f>A11*B11</f>
        <v>2058</v>
      </c>
      <c r="D11" s="11">
        <v>90</v>
      </c>
      <c r="E11" s="11">
        <f>C11*D11/1000</f>
        <v>185.22</v>
      </c>
      <c r="F11" s="11">
        <v>1.6</v>
      </c>
      <c r="G11" s="11">
        <f>E11*F11</f>
        <v>296.35200000000003</v>
      </c>
      <c r="H11" s="11">
        <v>1.1000000000000001</v>
      </c>
      <c r="I11" s="12">
        <f>G11*H11</f>
        <v>325.98720000000009</v>
      </c>
    </row>
    <row r="13" spans="1:12" ht="77.25" customHeight="1" x14ac:dyDescent="0.2">
      <c r="A13" s="58" t="s">
        <v>14</v>
      </c>
      <c r="B13" s="59"/>
      <c r="C13" s="59"/>
      <c r="D13" s="59"/>
      <c r="E13" s="59"/>
      <c r="F13" s="59"/>
      <c r="G13" s="59"/>
      <c r="H13" s="59"/>
      <c r="I13" s="59"/>
      <c r="J13" s="59"/>
      <c r="K13" s="59"/>
      <c r="L13" s="59"/>
    </row>
    <row r="15" spans="1:12" ht="30.75" customHeight="1" x14ac:dyDescent="0.2">
      <c r="A15" s="58" t="s">
        <v>15</v>
      </c>
      <c r="B15" s="59"/>
      <c r="C15" s="59"/>
      <c r="D15" s="59"/>
      <c r="E15" s="59"/>
      <c r="F15" s="59"/>
      <c r="G15" s="59"/>
      <c r="H15" s="59"/>
      <c r="I15" s="59"/>
      <c r="J15" s="59"/>
      <c r="K15" s="59"/>
      <c r="L15" s="59"/>
    </row>
    <row r="17" spans="1:12" ht="24.75" customHeight="1" x14ac:dyDescent="0.2">
      <c r="A17" s="58" t="s">
        <v>16</v>
      </c>
      <c r="B17" s="59"/>
      <c r="C17" s="59"/>
      <c r="D17" s="59"/>
      <c r="E17" s="59"/>
      <c r="F17" s="59"/>
      <c r="G17" s="59"/>
      <c r="H17" s="59"/>
      <c r="I17" s="59"/>
      <c r="J17" s="59"/>
      <c r="K17" s="59"/>
      <c r="L17" s="59"/>
    </row>
    <row r="19" spans="1:12" ht="27.75" customHeight="1" x14ac:dyDescent="0.2">
      <c r="A19" s="58" t="s">
        <v>17</v>
      </c>
      <c r="B19" s="59"/>
      <c r="C19" s="59"/>
      <c r="D19" s="59"/>
      <c r="E19" s="59"/>
      <c r="F19" s="59"/>
      <c r="G19" s="59"/>
      <c r="H19" s="59"/>
      <c r="I19" s="59"/>
      <c r="J19" s="59"/>
      <c r="K19" s="59"/>
      <c r="L19" s="59"/>
    </row>
    <row r="21" spans="1:12" x14ac:dyDescent="0.2">
      <c r="A21" s="58" t="s">
        <v>18</v>
      </c>
      <c r="B21" s="59"/>
      <c r="C21" s="59"/>
      <c r="D21" s="59"/>
      <c r="E21" s="59"/>
      <c r="F21" s="59"/>
      <c r="G21" s="59"/>
      <c r="H21" s="59"/>
      <c r="I21" s="59"/>
      <c r="J21" s="59"/>
      <c r="K21" s="59"/>
      <c r="L21" s="59"/>
    </row>
    <row r="23" spans="1:12" ht="30" customHeight="1" x14ac:dyDescent="0.2">
      <c r="A23" s="58" t="s">
        <v>19</v>
      </c>
      <c r="B23" s="59"/>
      <c r="C23" s="59"/>
      <c r="D23" s="59"/>
      <c r="E23" s="59"/>
      <c r="F23" s="59"/>
      <c r="G23" s="59"/>
      <c r="H23" s="59"/>
      <c r="I23" s="59"/>
      <c r="J23" s="59"/>
      <c r="K23" s="59"/>
      <c r="L23" s="59"/>
    </row>
    <row r="25" spans="1:12" ht="27" customHeight="1" x14ac:dyDescent="0.2">
      <c r="A25" s="58" t="s">
        <v>20</v>
      </c>
      <c r="B25" s="59"/>
      <c r="C25" s="59"/>
      <c r="D25" s="59"/>
      <c r="E25" s="59"/>
      <c r="F25" s="59"/>
      <c r="G25" s="59"/>
      <c r="H25" s="59"/>
      <c r="I25" s="59"/>
      <c r="J25" s="59"/>
      <c r="K25" s="59"/>
      <c r="L25" s="59"/>
    </row>
    <row r="27" spans="1:12" ht="39.75" customHeight="1" x14ac:dyDescent="0.2">
      <c r="A27" s="58" t="s">
        <v>21</v>
      </c>
      <c r="B27" s="59"/>
      <c r="C27" s="59"/>
      <c r="D27" s="59"/>
      <c r="E27" s="59"/>
      <c r="F27" s="59"/>
      <c r="G27" s="59"/>
      <c r="H27" s="59"/>
      <c r="I27" s="59"/>
      <c r="J27" s="59"/>
      <c r="K27" s="59"/>
      <c r="L27" s="59"/>
    </row>
    <row r="29" spans="1:12" x14ac:dyDescent="0.2">
      <c r="A29" s="4" t="s">
        <v>22</v>
      </c>
    </row>
    <row r="31" spans="1:12" x14ac:dyDescent="0.2">
      <c r="A31" s="6" t="s">
        <v>23</v>
      </c>
    </row>
    <row r="33" spans="1:12" ht="65.25" customHeight="1" x14ac:dyDescent="0.2">
      <c r="A33" s="59" t="s">
        <v>24</v>
      </c>
      <c r="B33" s="59"/>
      <c r="C33" s="59"/>
      <c r="D33" s="59"/>
      <c r="E33" s="59"/>
      <c r="F33" s="59"/>
      <c r="G33" s="59"/>
      <c r="H33" s="59"/>
      <c r="I33" s="59"/>
      <c r="J33" s="59"/>
      <c r="K33" s="59"/>
      <c r="L33" s="59"/>
    </row>
    <row r="34" spans="1:12" ht="13.5" thickBot="1" x14ac:dyDescent="0.25"/>
    <row r="35" spans="1:12" ht="64.5" thickBot="1" x14ac:dyDescent="0.25">
      <c r="A35" s="13" t="s">
        <v>25</v>
      </c>
      <c r="B35" s="13" t="s">
        <v>26</v>
      </c>
      <c r="C35" s="13" t="s">
        <v>8</v>
      </c>
      <c r="D35" s="13" t="s">
        <v>9</v>
      </c>
      <c r="E35" s="13" t="s">
        <v>27</v>
      </c>
      <c r="F35" s="13" t="s">
        <v>11</v>
      </c>
      <c r="G35" s="13" t="s">
        <v>12</v>
      </c>
      <c r="H35" s="14" t="s">
        <v>13</v>
      </c>
    </row>
    <row r="36" spans="1:12" x14ac:dyDescent="0.2">
      <c r="A36" s="15" t="s">
        <v>28</v>
      </c>
      <c r="B36" s="16">
        <v>70</v>
      </c>
      <c r="C36" s="16">
        <v>150</v>
      </c>
      <c r="D36" s="16">
        <f>B36*C36/1000</f>
        <v>10.5</v>
      </c>
      <c r="E36" s="16">
        <v>1.6</v>
      </c>
      <c r="F36" s="16">
        <f>D36*E36</f>
        <v>16.8</v>
      </c>
      <c r="G36" s="16">
        <v>1.1000000000000001</v>
      </c>
      <c r="H36" s="17">
        <f>F36*G36</f>
        <v>18.480000000000004</v>
      </c>
    </row>
    <row r="37" spans="1:12" ht="13.5" thickBot="1" x14ac:dyDescent="0.25">
      <c r="A37" s="18" t="s">
        <v>29</v>
      </c>
      <c r="B37" s="19">
        <v>900</v>
      </c>
      <c r="C37" s="19">
        <v>150</v>
      </c>
      <c r="D37" s="19">
        <f>B37*C37/1000</f>
        <v>135</v>
      </c>
      <c r="E37" s="19">
        <v>1.6</v>
      </c>
      <c r="F37" s="19">
        <f>D37*E37</f>
        <v>216</v>
      </c>
      <c r="G37" s="19">
        <v>1.1000000000000001</v>
      </c>
      <c r="H37" s="20">
        <f>F37*G37</f>
        <v>237.60000000000002</v>
      </c>
    </row>
    <row r="40" spans="1:12" x14ac:dyDescent="0.2">
      <c r="A40" s="4" t="s">
        <v>30</v>
      </c>
    </row>
    <row r="42" spans="1:12" ht="105" customHeight="1" x14ac:dyDescent="0.2">
      <c r="A42" s="59" t="s">
        <v>31</v>
      </c>
      <c r="B42" s="59"/>
      <c r="C42" s="59"/>
      <c r="D42" s="59"/>
      <c r="E42" s="59"/>
      <c r="F42" s="59"/>
      <c r="G42" s="59"/>
      <c r="H42" s="59"/>
      <c r="I42" s="59"/>
      <c r="J42" s="59"/>
      <c r="K42" s="59"/>
      <c r="L42" s="59"/>
    </row>
    <row r="43" spans="1:12" ht="13.5" thickBot="1" x14ac:dyDescent="0.25"/>
    <row r="44" spans="1:12" ht="64.5" thickBot="1" x14ac:dyDescent="0.25">
      <c r="A44" s="7" t="s">
        <v>32</v>
      </c>
      <c r="B44" s="8" t="s">
        <v>33</v>
      </c>
      <c r="C44" s="9" t="s">
        <v>13</v>
      </c>
    </row>
    <row r="45" spans="1:12" ht="13.5" thickBot="1" x14ac:dyDescent="0.25">
      <c r="A45" s="10">
        <v>1000</v>
      </c>
      <c r="B45" s="11">
        <v>1.1000000000000001</v>
      </c>
      <c r="C45" s="12">
        <f>A45*B45</f>
        <v>1100</v>
      </c>
    </row>
    <row r="46" spans="1:12" ht="13.5" thickBot="1" x14ac:dyDescent="0.25"/>
    <row r="47" spans="1:12" ht="64.5" thickBot="1" x14ac:dyDescent="0.25">
      <c r="A47" s="7" t="s">
        <v>34</v>
      </c>
      <c r="B47" s="8" t="s">
        <v>8</v>
      </c>
      <c r="C47" s="8" t="s">
        <v>9</v>
      </c>
      <c r="D47" s="8" t="s">
        <v>27</v>
      </c>
      <c r="E47" s="8" t="s">
        <v>11</v>
      </c>
      <c r="F47" s="8" t="s">
        <v>12</v>
      </c>
      <c r="G47" s="9" t="s">
        <v>13</v>
      </c>
    </row>
    <row r="48" spans="1:12" ht="13.5" thickBot="1" x14ac:dyDescent="0.25">
      <c r="A48" s="21">
        <v>300</v>
      </c>
      <c r="B48" s="22">
        <v>120</v>
      </c>
      <c r="C48" s="22">
        <f>B48*A48/1000</f>
        <v>36</v>
      </c>
      <c r="D48" s="22">
        <v>1.6</v>
      </c>
      <c r="E48" s="22">
        <f>C48*D48</f>
        <v>57.6</v>
      </c>
      <c r="F48" s="22">
        <v>1.1000000000000001</v>
      </c>
      <c r="G48" s="23">
        <f>E48*F48</f>
        <v>63.360000000000007</v>
      </c>
    </row>
    <row r="50" spans="1:12" x14ac:dyDescent="0.2">
      <c r="A50" s="6" t="s">
        <v>35</v>
      </c>
    </row>
    <row r="52" spans="1:12" ht="63.75" customHeight="1" x14ac:dyDescent="0.2">
      <c r="A52" s="59" t="s">
        <v>36</v>
      </c>
      <c r="B52" s="59"/>
      <c r="C52" s="59"/>
      <c r="D52" s="59"/>
      <c r="E52" s="59"/>
      <c r="F52" s="59"/>
      <c r="G52" s="59"/>
      <c r="H52" s="59"/>
      <c r="I52" s="59"/>
      <c r="J52" s="59"/>
      <c r="K52" s="59"/>
      <c r="L52" s="59"/>
    </row>
    <row r="54" spans="1:12" x14ac:dyDescent="0.2">
      <c r="A54" s="6" t="s">
        <v>37</v>
      </c>
      <c r="C54" s="24">
        <f>G48+C45+H37+I11</f>
        <v>1726.9472000000001</v>
      </c>
      <c r="D54" t="s">
        <v>0</v>
      </c>
    </row>
  </sheetData>
  <mergeCells count="11">
    <mergeCell ref="A25:L25"/>
    <mergeCell ref="A27:L27"/>
    <mergeCell ref="A33:L33"/>
    <mergeCell ref="A42:L42"/>
    <mergeCell ref="A52:L52"/>
    <mergeCell ref="A23:L23"/>
    <mergeCell ref="A13:L13"/>
    <mergeCell ref="A15:L15"/>
    <mergeCell ref="A17:L17"/>
    <mergeCell ref="A19:L19"/>
    <mergeCell ref="A21:L21"/>
  </mergeCells>
  <pageMargins left="0.75" right="0.75" top="1" bottom="1" header="0.5" footer="0.5"/>
  <pageSetup paperSize="9"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topLeftCell="B40" workbookViewId="0">
      <selection activeCell="C22" sqref="C22"/>
    </sheetView>
  </sheetViews>
  <sheetFormatPr defaultColWidth="8.85546875" defaultRowHeight="12.75" x14ac:dyDescent="0.2"/>
  <cols>
    <col min="1" max="1" width="17.28515625" customWidth="1"/>
    <col min="2" max="2" width="11.7109375" customWidth="1"/>
    <col min="3" max="3" width="10.7109375" customWidth="1"/>
    <col min="4" max="4" width="11.28515625" customWidth="1"/>
    <col min="5" max="5" width="10.140625" customWidth="1"/>
    <col min="6" max="6" width="13.28515625" customWidth="1"/>
    <col min="7" max="7" width="14.85546875" customWidth="1"/>
    <col min="8" max="8" width="14.28515625" customWidth="1"/>
    <col min="9" max="9" width="14.140625" customWidth="1"/>
  </cols>
  <sheetData>
    <row r="1" spans="1:11" x14ac:dyDescent="0.2">
      <c r="A1" s="6" t="s">
        <v>38</v>
      </c>
    </row>
    <row r="3" spans="1:11" ht="104.25" customHeight="1" x14ac:dyDescent="0.2">
      <c r="A3" s="59" t="s">
        <v>39</v>
      </c>
      <c r="B3" s="59"/>
      <c r="C3" s="59"/>
      <c r="D3" s="59"/>
      <c r="E3" s="59"/>
      <c r="F3" s="59"/>
      <c r="G3" s="59"/>
      <c r="H3" s="59"/>
      <c r="I3" s="59"/>
    </row>
    <row r="5" spans="1:11" ht="63.75" x14ac:dyDescent="0.2">
      <c r="A5" s="3" t="s">
        <v>40</v>
      </c>
      <c r="B5" s="3" t="s">
        <v>41</v>
      </c>
      <c r="C5" s="3" t="s">
        <v>42</v>
      </c>
      <c r="D5" s="3" t="s">
        <v>43</v>
      </c>
      <c r="E5" s="3" t="s">
        <v>44</v>
      </c>
      <c r="F5" s="3" t="s">
        <v>45</v>
      </c>
    </row>
    <row r="6" spans="1:11" x14ac:dyDescent="0.2">
      <c r="A6" s="1" t="s">
        <v>46</v>
      </c>
      <c r="B6" s="1">
        <f>'(1) waterdemand'!I11</f>
        <v>325.98720000000009</v>
      </c>
      <c r="C6" s="1">
        <v>0.85</v>
      </c>
      <c r="D6" s="1">
        <f>B6*C6</f>
        <v>277.08912000000009</v>
      </c>
      <c r="E6" s="52">
        <f>1/12</f>
        <v>8.3333333333333329E-2</v>
      </c>
      <c r="F6" s="1">
        <f>D6*E6</f>
        <v>23.090760000000007</v>
      </c>
    </row>
    <row r="7" spans="1:11" x14ac:dyDescent="0.2">
      <c r="A7" s="1" t="s">
        <v>47</v>
      </c>
      <c r="B7" s="1">
        <f>'(1) waterdemand'!H36+'(1) waterdemand'!H37</f>
        <v>256.08000000000004</v>
      </c>
      <c r="C7" s="1">
        <v>0.85</v>
      </c>
      <c r="D7" s="1">
        <f>B7*C7</f>
        <v>217.66800000000003</v>
      </c>
      <c r="E7" s="52">
        <f>1/12</f>
        <v>8.3333333333333329E-2</v>
      </c>
      <c r="F7" s="1">
        <f>D7*E7</f>
        <v>18.139000000000003</v>
      </c>
    </row>
    <row r="8" spans="1:11" x14ac:dyDescent="0.2">
      <c r="A8" s="1" t="s">
        <v>48</v>
      </c>
      <c r="B8" s="1">
        <f>'(1) waterdemand'!C45</f>
        <v>1100</v>
      </c>
      <c r="C8" s="1">
        <v>0.85</v>
      </c>
      <c r="D8" s="1">
        <f>B8*C8</f>
        <v>935</v>
      </c>
      <c r="E8" s="52">
        <f>1/12</f>
        <v>8.3333333333333329E-2</v>
      </c>
      <c r="F8" s="1">
        <f>D8*E8</f>
        <v>77.916666666666657</v>
      </c>
    </row>
    <row r="9" spans="1:11" x14ac:dyDescent="0.2">
      <c r="A9" s="1" t="s">
        <v>49</v>
      </c>
      <c r="B9" s="1">
        <f>'(1) waterdemand'!G48</f>
        <v>63.360000000000007</v>
      </c>
      <c r="C9" s="1">
        <v>0.85</v>
      </c>
      <c r="D9" s="1">
        <f>B9*C9</f>
        <v>53.856000000000002</v>
      </c>
      <c r="E9" s="52">
        <f>1/12</f>
        <v>8.3333333333333329E-2</v>
      </c>
      <c r="F9" s="1">
        <f>D9*E9</f>
        <v>4.4879999999999995</v>
      </c>
    </row>
    <row r="11" spans="1:11" ht="27.75" customHeight="1" x14ac:dyDescent="0.2">
      <c r="A11" s="58" t="s">
        <v>50</v>
      </c>
      <c r="B11" s="58"/>
      <c r="C11" s="58"/>
      <c r="D11" s="58"/>
      <c r="E11" s="58"/>
      <c r="F11" s="58"/>
      <c r="G11" s="58"/>
      <c r="H11" s="58"/>
      <c r="I11" s="58"/>
    </row>
    <row r="12" spans="1:11" ht="37.5" customHeight="1" x14ac:dyDescent="0.2">
      <c r="A12" s="58" t="s">
        <v>51</v>
      </c>
      <c r="B12" s="58"/>
      <c r="C12" s="58"/>
      <c r="D12" s="58"/>
      <c r="E12" s="58"/>
      <c r="F12" s="58"/>
      <c r="G12" s="58"/>
      <c r="H12" s="58"/>
      <c r="I12" s="58"/>
    </row>
    <row r="13" spans="1:11" ht="38.25" customHeight="1" x14ac:dyDescent="0.2">
      <c r="A13" s="58" t="s">
        <v>52</v>
      </c>
      <c r="B13" s="58"/>
      <c r="C13" s="58"/>
      <c r="D13" s="58"/>
      <c r="E13" s="58"/>
      <c r="F13" s="58"/>
      <c r="G13" s="58"/>
      <c r="H13" s="58"/>
      <c r="I13" s="58"/>
    </row>
    <row r="16" spans="1:11" ht="20.100000000000001" customHeight="1" x14ac:dyDescent="0.2">
      <c r="A16" s="64" t="s">
        <v>89</v>
      </c>
      <c r="B16" s="64"/>
      <c r="C16" s="64"/>
      <c r="D16" s="64"/>
      <c r="E16" s="64"/>
      <c r="F16" s="64"/>
      <c r="G16" s="64"/>
      <c r="H16" s="64"/>
      <c r="I16" s="64"/>
      <c r="J16" s="64"/>
      <c r="K16" s="64"/>
    </row>
    <row r="18" spans="1:9" x14ac:dyDescent="0.2">
      <c r="A18" t="s">
        <v>56</v>
      </c>
    </row>
    <row r="19" spans="1:9" ht="15" customHeight="1" x14ac:dyDescent="0.2">
      <c r="A19" s="60" t="s">
        <v>57</v>
      </c>
      <c r="B19" s="60" t="s">
        <v>58</v>
      </c>
      <c r="C19" s="60" t="s">
        <v>59</v>
      </c>
      <c r="D19" s="67" t="s">
        <v>60</v>
      </c>
      <c r="E19" s="68"/>
      <c r="F19" s="68"/>
      <c r="G19" s="69"/>
      <c r="H19" s="70" t="s">
        <v>61</v>
      </c>
      <c r="I19" s="65"/>
    </row>
    <row r="20" spans="1:9" ht="47.25" x14ac:dyDescent="0.2">
      <c r="A20" s="61"/>
      <c r="B20" s="61"/>
      <c r="C20" s="61"/>
      <c r="D20" s="29" t="s">
        <v>54</v>
      </c>
      <c r="E20" s="29" t="s">
        <v>55</v>
      </c>
      <c r="F20" s="29" t="s">
        <v>62</v>
      </c>
      <c r="G20" s="29" t="s">
        <v>63</v>
      </c>
      <c r="H20" s="65"/>
      <c r="I20" s="65"/>
    </row>
    <row r="21" spans="1:9" ht="18" x14ac:dyDescent="0.2">
      <c r="A21" s="25"/>
      <c r="B21" s="25"/>
      <c r="C21" s="25" t="s">
        <v>64</v>
      </c>
      <c r="D21" s="25" t="s">
        <v>53</v>
      </c>
      <c r="E21" s="25" t="s">
        <v>53</v>
      </c>
      <c r="F21" s="25" t="s">
        <v>53</v>
      </c>
      <c r="G21" s="25" t="s">
        <v>53</v>
      </c>
      <c r="H21" s="54" t="s">
        <v>53</v>
      </c>
      <c r="I21" s="56"/>
    </row>
    <row r="22" spans="1:9" ht="37.5" x14ac:dyDescent="0.2">
      <c r="A22" s="26">
        <v>0</v>
      </c>
      <c r="B22" s="28" t="s">
        <v>91</v>
      </c>
      <c r="C22" s="26">
        <f>SUM(C23:C26)</f>
        <v>269520</v>
      </c>
      <c r="D22" s="30">
        <f>(C22/$C$27)*$B$6</f>
        <v>325.98720000000009</v>
      </c>
      <c r="E22" s="30">
        <f>F7</f>
        <v>18.139000000000003</v>
      </c>
      <c r="F22" s="30">
        <f>F9</f>
        <v>4.4879999999999995</v>
      </c>
      <c r="G22" s="30">
        <f>F8</f>
        <v>77.916666666666657</v>
      </c>
      <c r="H22" s="57">
        <f t="shared" ref="H22:H26" si="0">SUM(D22:G22)</f>
        <v>426.53086666666672</v>
      </c>
      <c r="I22" s="57"/>
    </row>
    <row r="23" spans="1:9" ht="18.75" x14ac:dyDescent="0.2">
      <c r="A23" s="26">
        <f>A22+1</f>
        <v>1</v>
      </c>
      <c r="B23" s="28" t="s">
        <v>65</v>
      </c>
      <c r="C23" s="26">
        <v>92456</v>
      </c>
      <c r="D23" s="30">
        <f t="shared" ref="D23:D26" si="1">(C23/$C$27)*$B$6</f>
        <v>111.82647878895818</v>
      </c>
      <c r="E23" s="30"/>
      <c r="F23" s="30">
        <f>F9</f>
        <v>4.4879999999999995</v>
      </c>
      <c r="G23" s="30">
        <f>F8</f>
        <v>77.916666666666657</v>
      </c>
      <c r="H23" s="57">
        <f t="shared" si="0"/>
        <v>194.23114545562484</v>
      </c>
      <c r="I23" s="57"/>
    </row>
    <row r="24" spans="1:9" ht="18.75" x14ac:dyDescent="0.2">
      <c r="A24" s="26">
        <f>A23+1</f>
        <v>2</v>
      </c>
      <c r="B24" s="28" t="s">
        <v>96</v>
      </c>
      <c r="C24" s="26">
        <v>34136</v>
      </c>
      <c r="D24" s="30">
        <f t="shared" si="1"/>
        <v>41.287841567230643</v>
      </c>
      <c r="E24" s="30"/>
      <c r="F24" s="30"/>
      <c r="G24" s="30"/>
      <c r="H24" s="57">
        <f t="shared" si="0"/>
        <v>41.287841567230643</v>
      </c>
      <c r="I24" s="57"/>
    </row>
    <row r="25" spans="1:9" ht="18.75" x14ac:dyDescent="0.2">
      <c r="A25" s="26">
        <f>A24+1</f>
        <v>3</v>
      </c>
      <c r="B25" s="28" t="s">
        <v>95</v>
      </c>
      <c r="C25" s="26">
        <v>69485</v>
      </c>
      <c r="D25" s="30">
        <f t="shared" si="1"/>
        <v>84.042819056099759</v>
      </c>
      <c r="E25" s="30">
        <f>F7</f>
        <v>18.139000000000003</v>
      </c>
      <c r="F25" s="30"/>
      <c r="G25" s="30"/>
      <c r="H25" s="57">
        <f t="shared" si="0"/>
        <v>102.18181905609976</v>
      </c>
      <c r="I25" s="57"/>
    </row>
    <row r="26" spans="1:9" ht="18.75" x14ac:dyDescent="0.2">
      <c r="A26" s="26">
        <f>A25+1</f>
        <v>4</v>
      </c>
      <c r="B26" s="28" t="s">
        <v>94</v>
      </c>
      <c r="C26" s="26">
        <v>73443</v>
      </c>
      <c r="D26" s="31">
        <f t="shared" si="1"/>
        <v>88.830060587711515</v>
      </c>
      <c r="E26" s="31"/>
      <c r="F26" s="31">
        <f>F9</f>
        <v>4.4879999999999995</v>
      </c>
      <c r="G26" s="31">
        <f>F8</f>
        <v>77.916666666666657</v>
      </c>
      <c r="H26" s="57">
        <f t="shared" si="0"/>
        <v>171.23472725437819</v>
      </c>
      <c r="I26" s="57"/>
    </row>
    <row r="27" spans="1:9" ht="15.75" x14ac:dyDescent="0.25">
      <c r="A27" s="2"/>
      <c r="B27" s="46" t="s">
        <v>66</v>
      </c>
      <c r="C27" s="47">
        <f>C22</f>
        <v>269520</v>
      </c>
      <c r="D27" s="49"/>
      <c r="E27" s="49"/>
      <c r="F27" s="49"/>
      <c r="G27" s="49"/>
      <c r="H27" s="50"/>
      <c r="I27" s="49"/>
    </row>
    <row r="28" spans="1:9" ht="15.75" x14ac:dyDescent="0.25">
      <c r="B28" s="32"/>
      <c r="C28" s="48"/>
    </row>
    <row r="30" spans="1:9" x14ac:dyDescent="0.2">
      <c r="A30" t="s">
        <v>67</v>
      </c>
    </row>
    <row r="31" spans="1:9" ht="12" customHeight="1" x14ac:dyDescent="0.2">
      <c r="A31" s="60" t="s">
        <v>68</v>
      </c>
      <c r="B31" s="60" t="s">
        <v>69</v>
      </c>
      <c r="C31" s="60" t="s">
        <v>70</v>
      </c>
      <c r="D31" s="60" t="s">
        <v>71</v>
      </c>
      <c r="E31" s="60" t="s">
        <v>72</v>
      </c>
    </row>
    <row r="32" spans="1:9" ht="12" customHeight="1" x14ac:dyDescent="0.2">
      <c r="A32" s="61"/>
      <c r="B32" s="61"/>
      <c r="C32" s="61"/>
      <c r="D32" s="61"/>
      <c r="E32" s="61"/>
    </row>
    <row r="33" spans="1:9" ht="15.75" x14ac:dyDescent="0.2">
      <c r="A33" s="25"/>
      <c r="B33" s="25" t="s">
        <v>73</v>
      </c>
      <c r="C33" s="25" t="s">
        <v>73</v>
      </c>
      <c r="D33" s="25" t="s">
        <v>73</v>
      </c>
      <c r="E33" s="25" t="s">
        <v>74</v>
      </c>
    </row>
    <row r="34" spans="1:9" ht="15.75" x14ac:dyDescent="0.2">
      <c r="A34" s="26">
        <v>0</v>
      </c>
      <c r="B34" s="26">
        <v>670</v>
      </c>
      <c r="C34" s="26">
        <f t="shared" ref="C34:C38" si="2">D34-(B34*E34/1000)</f>
        <v>3.2430000000000003</v>
      </c>
      <c r="D34" s="26">
        <v>8</v>
      </c>
      <c r="E34" s="26">
        <v>7.1</v>
      </c>
    </row>
    <row r="35" spans="1:9" ht="15.75" x14ac:dyDescent="0.2">
      <c r="A35" s="26">
        <v>1</v>
      </c>
      <c r="B35" s="26">
        <v>100</v>
      </c>
      <c r="C35" s="26">
        <f t="shared" si="2"/>
        <v>2.5330000000000004</v>
      </c>
      <c r="D35" s="26">
        <f>C34</f>
        <v>3.2430000000000003</v>
      </c>
      <c r="E35" s="26">
        <v>7.1</v>
      </c>
    </row>
    <row r="36" spans="1:9" ht="15.75" x14ac:dyDescent="0.2">
      <c r="A36" s="26">
        <v>2</v>
      </c>
      <c r="B36" s="26">
        <v>100</v>
      </c>
      <c r="C36" s="26">
        <f t="shared" si="2"/>
        <v>1.8230000000000004</v>
      </c>
      <c r="D36" s="26">
        <f t="shared" ref="D36:D38" si="3">C35</f>
        <v>2.5330000000000004</v>
      </c>
      <c r="E36" s="26">
        <v>7.1</v>
      </c>
    </row>
    <row r="37" spans="1:9" ht="15.75" x14ac:dyDescent="0.2">
      <c r="A37" s="26">
        <v>3</v>
      </c>
      <c r="B37" s="26">
        <v>100</v>
      </c>
      <c r="C37" s="26">
        <f t="shared" si="2"/>
        <v>1.1130000000000004</v>
      </c>
      <c r="D37" s="26">
        <f t="shared" si="3"/>
        <v>1.8230000000000004</v>
      </c>
      <c r="E37" s="26">
        <v>7.1</v>
      </c>
    </row>
    <row r="38" spans="1:9" ht="15.75" x14ac:dyDescent="0.2">
      <c r="A38" s="41">
        <v>4</v>
      </c>
      <c r="B38" s="41">
        <v>100</v>
      </c>
      <c r="C38" s="41">
        <f t="shared" si="2"/>
        <v>0.40300000000000047</v>
      </c>
      <c r="D38" s="41">
        <f t="shared" si="3"/>
        <v>1.1130000000000004</v>
      </c>
      <c r="E38" s="41">
        <v>7.1</v>
      </c>
    </row>
    <row r="39" spans="1:9" ht="15.75" x14ac:dyDescent="0.2">
      <c r="A39" s="38"/>
      <c r="B39" s="38"/>
      <c r="C39" s="38"/>
      <c r="D39" s="38"/>
      <c r="E39" s="38"/>
    </row>
    <row r="41" spans="1:9" ht="15.75" x14ac:dyDescent="0.2">
      <c r="A41" s="33" t="s">
        <v>75</v>
      </c>
    </row>
    <row r="42" spans="1:9" ht="12" customHeight="1" x14ac:dyDescent="0.2">
      <c r="A42" s="60" t="s">
        <v>68</v>
      </c>
      <c r="B42" s="60" t="s">
        <v>72</v>
      </c>
      <c r="C42" s="60" t="s">
        <v>76</v>
      </c>
      <c r="D42" s="60" t="s">
        <v>77</v>
      </c>
      <c r="E42" s="62" t="s">
        <v>78</v>
      </c>
      <c r="F42" s="62" t="s">
        <v>79</v>
      </c>
      <c r="G42" s="62" t="s">
        <v>80</v>
      </c>
      <c r="H42" s="71" t="s">
        <v>81</v>
      </c>
      <c r="I42" s="66"/>
    </row>
    <row r="43" spans="1:9" ht="12" customHeight="1" x14ac:dyDescent="0.2">
      <c r="A43" s="61"/>
      <c r="B43" s="61"/>
      <c r="C43" s="61"/>
      <c r="D43" s="61"/>
      <c r="E43" s="63"/>
      <c r="F43" s="63"/>
      <c r="G43" s="63"/>
      <c r="H43" s="66"/>
      <c r="I43" s="66"/>
    </row>
    <row r="44" spans="1:9" ht="15.75" x14ac:dyDescent="0.2">
      <c r="A44" s="25"/>
      <c r="B44" s="25" t="s">
        <v>74</v>
      </c>
      <c r="C44" s="25" t="s">
        <v>82</v>
      </c>
      <c r="D44" s="25" t="s">
        <v>73</v>
      </c>
      <c r="E44" s="25" t="s">
        <v>83</v>
      </c>
      <c r="F44" s="25" t="s">
        <v>84</v>
      </c>
      <c r="G44" s="25" t="s">
        <v>84</v>
      </c>
      <c r="H44" s="54"/>
      <c r="I44" s="56"/>
    </row>
    <row r="45" spans="1:9" ht="15.75" x14ac:dyDescent="0.2">
      <c r="A45" s="26">
        <v>0</v>
      </c>
      <c r="B45" s="26">
        <f>E34</f>
        <v>7.1</v>
      </c>
      <c r="C45" s="26">
        <v>0.4</v>
      </c>
      <c r="D45" s="26">
        <v>0.4</v>
      </c>
      <c r="E45" s="34">
        <f t="shared" ref="E45:E49" si="4">-2*LOG10(((2.51*1.31*10^-6)/(D45*(2*9.81*(B45/1000)*D45)^0.5))+(C45/(3710*D45)))*(2*9.81*(B45/1000)*D45)^0.5</f>
        <v>1.6602067968428265</v>
      </c>
      <c r="F45" s="34">
        <f t="shared" ref="F45:F49" si="5">1000*E45*PI()*D45^2/4</f>
        <v>208.62773905605067</v>
      </c>
      <c r="G45" s="34">
        <f>H22/3.6</f>
        <v>118.4807962962963</v>
      </c>
      <c r="H45" s="55">
        <f t="shared" ref="H45:H49" si="6">G45/F45</f>
        <v>0.56790528830140286</v>
      </c>
      <c r="I45" s="55"/>
    </row>
    <row r="46" spans="1:9" ht="15.75" x14ac:dyDescent="0.2">
      <c r="A46" s="26">
        <v>1</v>
      </c>
      <c r="B46" s="26">
        <f t="shared" ref="B46:B49" si="7">E35</f>
        <v>7.1</v>
      </c>
      <c r="C46" s="26">
        <v>0.4</v>
      </c>
      <c r="D46" s="26">
        <v>0.4</v>
      </c>
      <c r="E46" s="34">
        <f t="shared" si="4"/>
        <v>1.6602067968428265</v>
      </c>
      <c r="F46" s="34">
        <f t="shared" si="5"/>
        <v>208.62773905605067</v>
      </c>
      <c r="G46" s="34">
        <f t="shared" ref="G46:G49" si="8">H23/3.6</f>
        <v>53.953095959895791</v>
      </c>
      <c r="H46" s="55">
        <f t="shared" si="6"/>
        <v>0.25860940737799282</v>
      </c>
      <c r="I46" s="55"/>
    </row>
    <row r="47" spans="1:9" ht="15.75" x14ac:dyDescent="0.2">
      <c r="A47" s="26">
        <v>2</v>
      </c>
      <c r="B47" s="26">
        <f t="shared" si="7"/>
        <v>7.1</v>
      </c>
      <c r="C47" s="26">
        <v>0.4</v>
      </c>
      <c r="D47" s="26">
        <v>0.2</v>
      </c>
      <c r="E47" s="34">
        <f t="shared" si="4"/>
        <v>1.0667379858490844</v>
      </c>
      <c r="F47" s="34">
        <f t="shared" si="5"/>
        <v>33.51256219648657</v>
      </c>
      <c r="G47" s="34">
        <f t="shared" si="8"/>
        <v>11.468844879786289</v>
      </c>
      <c r="H47" s="55">
        <f t="shared" si="6"/>
        <v>0.34222524713400376</v>
      </c>
      <c r="I47" s="55"/>
    </row>
    <row r="48" spans="1:9" ht="15.75" x14ac:dyDescent="0.2">
      <c r="A48" s="26">
        <v>3</v>
      </c>
      <c r="B48" s="26">
        <f t="shared" si="7"/>
        <v>7.1</v>
      </c>
      <c r="C48" s="26">
        <v>0.4</v>
      </c>
      <c r="D48" s="26">
        <v>0.4</v>
      </c>
      <c r="E48" s="34">
        <f t="shared" si="4"/>
        <v>1.6602067968428265</v>
      </c>
      <c r="F48" s="34">
        <f t="shared" si="5"/>
        <v>208.62773905605067</v>
      </c>
      <c r="G48" s="34">
        <f t="shared" si="8"/>
        <v>28.383838626694377</v>
      </c>
      <c r="H48" s="55">
        <f t="shared" si="6"/>
        <v>0.13605016645973753</v>
      </c>
      <c r="I48" s="55"/>
    </row>
    <row r="49" spans="1:9" ht="15.75" x14ac:dyDescent="0.2">
      <c r="A49" s="41">
        <v>4</v>
      </c>
      <c r="B49" s="41">
        <f t="shared" si="7"/>
        <v>7.1</v>
      </c>
      <c r="C49" s="41">
        <v>0.4</v>
      </c>
      <c r="D49" s="41">
        <v>0.4</v>
      </c>
      <c r="E49" s="45">
        <f t="shared" si="4"/>
        <v>1.6602067968428265</v>
      </c>
      <c r="F49" s="45">
        <f t="shared" si="5"/>
        <v>208.62773905605067</v>
      </c>
      <c r="G49" s="45">
        <f t="shared" si="8"/>
        <v>47.565202015105051</v>
      </c>
      <c r="H49" s="55">
        <f t="shared" si="6"/>
        <v>0.2279907850716151</v>
      </c>
      <c r="I49" s="55"/>
    </row>
    <row r="50" spans="1:9" ht="15.75" x14ac:dyDescent="0.2">
      <c r="A50" s="38"/>
      <c r="B50" s="38"/>
      <c r="C50" s="38"/>
      <c r="D50" s="38"/>
      <c r="E50" s="44"/>
      <c r="F50" s="44"/>
      <c r="G50" s="44"/>
      <c r="H50" s="53"/>
      <c r="I50" s="44"/>
    </row>
    <row r="52" spans="1:9" ht="18.75" x14ac:dyDescent="0.2">
      <c r="A52" s="35" t="s">
        <v>90</v>
      </c>
    </row>
    <row r="76" spans="1:6" ht="12" customHeight="1" x14ac:dyDescent="0.2">
      <c r="A76" s="60" t="s">
        <v>68</v>
      </c>
      <c r="B76" s="62" t="s">
        <v>81</v>
      </c>
      <c r="C76" s="62" t="s">
        <v>85</v>
      </c>
      <c r="D76" s="62" t="s">
        <v>86</v>
      </c>
      <c r="E76" s="60" t="s">
        <v>77</v>
      </c>
      <c r="F76" s="60" t="s">
        <v>87</v>
      </c>
    </row>
    <row r="77" spans="1:6" ht="12" customHeight="1" x14ac:dyDescent="0.2">
      <c r="A77" s="61"/>
      <c r="B77" s="63"/>
      <c r="C77" s="63"/>
      <c r="D77" s="63"/>
      <c r="E77" s="61"/>
      <c r="F77" s="61"/>
    </row>
    <row r="78" spans="1:6" ht="15.75" x14ac:dyDescent="0.2">
      <c r="A78" s="25"/>
      <c r="B78" s="25" t="s">
        <v>88</v>
      </c>
      <c r="C78" s="25" t="s">
        <v>88</v>
      </c>
      <c r="D78" s="36" t="s">
        <v>88</v>
      </c>
      <c r="E78" s="25" t="s">
        <v>73</v>
      </c>
      <c r="F78" s="25" t="s">
        <v>73</v>
      </c>
    </row>
    <row r="79" spans="1:6" ht="15.75" x14ac:dyDescent="0.2">
      <c r="A79" s="26">
        <v>0</v>
      </c>
      <c r="B79" s="37">
        <f t="shared" ref="B79:B83" si="9">H45*100</f>
        <v>56.790528830140289</v>
      </c>
      <c r="C79" s="37">
        <v>98</v>
      </c>
      <c r="D79" s="37">
        <v>67</v>
      </c>
      <c r="E79" s="26">
        <f>D45</f>
        <v>0.4</v>
      </c>
      <c r="F79" s="27">
        <f t="shared" ref="F79:F83" si="10">E79*D79/100</f>
        <v>0.26800000000000002</v>
      </c>
    </row>
    <row r="80" spans="1:6" ht="15.75" x14ac:dyDescent="0.2">
      <c r="A80" s="26">
        <v>1</v>
      </c>
      <c r="B80" s="37">
        <f t="shared" si="9"/>
        <v>25.860940737799282</v>
      </c>
      <c r="C80" s="37">
        <v>80</v>
      </c>
      <c r="D80" s="37">
        <v>47</v>
      </c>
      <c r="E80" s="26">
        <f t="shared" ref="E80:E83" si="11">D46</f>
        <v>0.4</v>
      </c>
      <c r="F80" s="27">
        <f t="shared" si="10"/>
        <v>0.188</v>
      </c>
    </row>
    <row r="81" spans="1:6" ht="15.75" x14ac:dyDescent="0.2">
      <c r="A81" s="26">
        <v>2</v>
      </c>
      <c r="B81" s="37">
        <f t="shared" si="9"/>
        <v>34.222524713400375</v>
      </c>
      <c r="C81" s="37">
        <v>83</v>
      </c>
      <c r="D81" s="37">
        <v>50</v>
      </c>
      <c r="E81" s="26">
        <f t="shared" si="11"/>
        <v>0.2</v>
      </c>
      <c r="F81" s="27">
        <f t="shared" si="10"/>
        <v>0.1</v>
      </c>
    </row>
    <row r="82" spans="1:6" ht="15.75" x14ac:dyDescent="0.2">
      <c r="A82" s="26">
        <v>3</v>
      </c>
      <c r="B82" s="37">
        <f t="shared" si="9"/>
        <v>13.605016645973752</v>
      </c>
      <c r="C82" s="37">
        <v>69</v>
      </c>
      <c r="D82" s="37">
        <v>33</v>
      </c>
      <c r="E82" s="26">
        <f t="shared" si="11"/>
        <v>0.4</v>
      </c>
      <c r="F82" s="27">
        <f t="shared" si="10"/>
        <v>0.13200000000000001</v>
      </c>
    </row>
    <row r="83" spans="1:6" ht="15.75" x14ac:dyDescent="0.2">
      <c r="A83" s="41">
        <v>4</v>
      </c>
      <c r="B83" s="42">
        <f t="shared" si="9"/>
        <v>22.799078507161511</v>
      </c>
      <c r="C83" s="42">
        <v>79</v>
      </c>
      <c r="D83" s="42">
        <v>45</v>
      </c>
      <c r="E83" s="41">
        <f t="shared" si="11"/>
        <v>0.4</v>
      </c>
      <c r="F83" s="43">
        <f t="shared" si="10"/>
        <v>0.18</v>
      </c>
    </row>
    <row r="84" spans="1:6" ht="15.75" x14ac:dyDescent="0.2">
      <c r="A84" s="38"/>
      <c r="B84" s="39"/>
      <c r="C84" s="39"/>
      <c r="D84" s="39"/>
      <c r="E84" s="38"/>
      <c r="F84" s="40"/>
    </row>
  </sheetData>
  <mergeCells count="31">
    <mergeCell ref="I19:I20"/>
    <mergeCell ref="I42:I43"/>
    <mergeCell ref="B42:B43"/>
    <mergeCell ref="C42:C43"/>
    <mergeCell ref="D42:D43"/>
    <mergeCell ref="E42:E43"/>
    <mergeCell ref="D19:G19"/>
    <mergeCell ref="H19:H20"/>
    <mergeCell ref="H42:H43"/>
    <mergeCell ref="A3:I3"/>
    <mergeCell ref="A11:I11"/>
    <mergeCell ref="A12:I12"/>
    <mergeCell ref="A13:I13"/>
    <mergeCell ref="A16:K16"/>
    <mergeCell ref="A19:A20"/>
    <mergeCell ref="B19:B20"/>
    <mergeCell ref="C19:C20"/>
    <mergeCell ref="F42:F43"/>
    <mergeCell ref="G42:G43"/>
    <mergeCell ref="A31:A32"/>
    <mergeCell ref="B31:B32"/>
    <mergeCell ref="C31:C32"/>
    <mergeCell ref="D31:D32"/>
    <mergeCell ref="E31:E32"/>
    <mergeCell ref="F76:F77"/>
    <mergeCell ref="A42:A43"/>
    <mergeCell ref="A76:A77"/>
    <mergeCell ref="B76:B77"/>
    <mergeCell ref="C76:C77"/>
    <mergeCell ref="D76:D77"/>
    <mergeCell ref="E76:E77"/>
  </mergeCells>
  <pageMargins left="0.75" right="0.75" top="1" bottom="1" header="0.5" footer="0.5"/>
  <pageSetup paperSize="9"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
  <sheetViews>
    <sheetView showGridLines="0" tabSelected="1" workbookViewId="0">
      <selection activeCell="C22" sqref="C22"/>
    </sheetView>
  </sheetViews>
  <sheetFormatPr defaultColWidth="11.42578125" defaultRowHeight="12.75" x14ac:dyDescent="0.2"/>
  <sheetData>
    <row r="1" spans="1:11" ht="27" x14ac:dyDescent="0.35">
      <c r="A1" s="51" t="s">
        <v>92</v>
      </c>
      <c r="B1" s="51"/>
      <c r="K1" s="51" t="s">
        <v>93</v>
      </c>
    </row>
    <row r="2" spans="1:11" ht="27" x14ac:dyDescent="0.35">
      <c r="A2" s="51"/>
      <c r="B2" s="51"/>
    </row>
  </sheetData>
  <phoneticPr fontId="2" type="noConversion"/>
  <pageMargins left="0.75" right="0.75" top="1" bottom="1" header="0.5" footer="0.5"/>
  <pageSetup paperSize="9" orientation="portrait" horizontalDpi="4294967292" verticalDpi="4294967292"/>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3</vt:i4>
      </vt:variant>
    </vt:vector>
  </HeadingPairs>
  <TitlesOfParts>
    <vt:vector size="3" baseType="lpstr">
      <vt:lpstr>(1) waterdemand</vt:lpstr>
      <vt:lpstr>(2) wastewaterdemand</vt:lpstr>
      <vt:lpstr>(3) AutoCAD Drawings</vt:lpstr>
    </vt:vector>
  </TitlesOfParts>
  <Company>BME Vízi Közmű és Környezetmérnöki Tanszék</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Bódi Gábor</dc:creator>
  <cp:lastModifiedBy>Knolmár Marcell</cp:lastModifiedBy>
  <dcterms:created xsi:type="dcterms:W3CDTF">2004-10-10T15:05:29Z</dcterms:created>
  <dcterms:modified xsi:type="dcterms:W3CDTF">2016-12-01T15:12:43Z</dcterms:modified>
</cp:coreProperties>
</file>