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 Mosallaei\Desktop\"/>
    </mc:Choice>
  </mc:AlternateContent>
  <xr:revisionPtr revIDLastSave="0" documentId="13_ncr:1_{6C0B9002-98B0-4E65-9C25-12C3621EB9F5}" xr6:coauthVersionLast="47" xr6:coauthVersionMax="47" xr10:uidLastSave="{00000000-0000-0000-0000-000000000000}"/>
  <bookViews>
    <workbookView xWindow="6840" yWindow="4200" windowWidth="21600" windowHeight="12645" tabRatio="585" firstSheet="11" activeTab="11" xr2:uid="{8C26FFDD-015A-4900-9B44-C9469F4F8855}"/>
  </bookViews>
  <sheets>
    <sheet name="1st session-1st question" sheetId="1" r:id="rId1"/>
    <sheet name="1st session-2nd question" sheetId="2" r:id="rId2"/>
    <sheet name="1st session-3rd question" sheetId="3" r:id="rId3"/>
    <sheet name="1st session-4th question" sheetId="4" r:id="rId4"/>
    <sheet name="2nd session-1st question" sheetId="5" r:id="rId5"/>
    <sheet name="2nd session-2nd question" sheetId="7" r:id="rId6"/>
    <sheet name="2nd session-3rd question" sheetId="6" r:id="rId7"/>
    <sheet name="2nd session-4th question" sheetId="8" r:id="rId8"/>
    <sheet name="3rd session-1st question" sheetId="9" r:id="rId9"/>
    <sheet name="4th session-1st question" sheetId="10" r:id="rId10"/>
    <sheet name="4th session-2nd question" sheetId="11" r:id="rId11"/>
    <sheet name="4th session-3rd questio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2" l="1"/>
  <c r="B11" i="12"/>
  <c r="B12" i="12"/>
  <c r="B9" i="11"/>
  <c r="B14" i="11" s="1"/>
  <c r="B8" i="11"/>
  <c r="B11" i="10"/>
  <c r="B12" i="10" s="1"/>
  <c r="B13" i="10" s="1"/>
  <c r="B14" i="10" s="1"/>
  <c r="G5" i="9"/>
  <c r="G4" i="9"/>
  <c r="B14" i="9"/>
  <c r="G3" i="9" s="1"/>
  <c r="B13" i="9"/>
  <c r="G2" i="9"/>
  <c r="G1" i="9"/>
  <c r="B12" i="9"/>
  <c r="B11" i="9"/>
  <c r="B10" i="9"/>
  <c r="B9" i="9"/>
  <c r="B8" i="9"/>
  <c r="B7" i="9"/>
  <c r="B1" i="9"/>
  <c r="B3" i="8"/>
  <c r="B2" i="8"/>
  <c r="B4" i="6"/>
  <c r="B3" i="6"/>
  <c r="B2" i="6"/>
  <c r="B1" i="6"/>
  <c r="G16" i="7"/>
  <c r="B16" i="7" s="1"/>
  <c r="C16" i="7" s="1"/>
  <c r="B17" i="7"/>
  <c r="C17" i="7" s="1"/>
  <c r="B15" i="7"/>
  <c r="C14" i="7"/>
  <c r="G17" i="7"/>
  <c r="F17" i="7"/>
  <c r="F16" i="7"/>
  <c r="B14" i="7"/>
  <c r="G15" i="7"/>
  <c r="F15" i="7"/>
  <c r="G14" i="7"/>
  <c r="F14" i="7"/>
  <c r="B13" i="12" l="1"/>
  <c r="B15" i="12" s="1"/>
  <c r="B10" i="11"/>
  <c r="E15" i="11" s="1"/>
  <c r="B12" i="11"/>
  <c r="E14" i="11" s="1"/>
  <c r="B15" i="10"/>
  <c r="B16" i="10" s="1"/>
  <c r="B17" i="10" s="1"/>
  <c r="B18" i="10" s="1"/>
  <c r="B19" i="10" s="1"/>
  <c r="B4" i="8"/>
  <c r="B5" i="8" s="1"/>
  <c r="B5" i="6"/>
  <c r="B18" i="7"/>
  <c r="B19" i="7"/>
  <c r="C15" i="7"/>
  <c r="B14" i="12" l="1"/>
  <c r="E5" i="12" s="1"/>
  <c r="E12" i="12"/>
  <c r="E3" i="12"/>
  <c r="E16" i="11"/>
  <c r="B13" i="11"/>
  <c r="B18" i="11"/>
  <c r="B11" i="11"/>
  <c r="C11" i="7"/>
  <c r="D4" i="7" s="1"/>
  <c r="E13" i="12" l="1"/>
  <c r="E4" i="12"/>
  <c r="B16" i="12"/>
  <c r="E14" i="12" s="1"/>
  <c r="E18" i="11"/>
  <c r="E17" i="11"/>
  <c r="B17" i="11"/>
  <c r="B16" i="11"/>
  <c r="D8" i="7"/>
  <c r="D6" i="7"/>
  <c r="D2" i="7"/>
  <c r="E2" i="7" s="1"/>
  <c r="D5" i="7"/>
  <c r="D3" i="7"/>
  <c r="D9" i="7"/>
  <c r="D10" i="7"/>
  <c r="D7" i="7"/>
  <c r="E3" i="7" l="1"/>
  <c r="E4" i="7" s="1"/>
  <c r="E5" i="7" s="1"/>
  <c r="E6" i="7" s="1"/>
  <c r="E7" i="7" s="1"/>
  <c r="E8" i="7" s="1"/>
  <c r="E9" i="7" s="1"/>
  <c r="E10" i="7" s="1"/>
  <c r="G2" i="5" l="1"/>
  <c r="G3" i="5" s="1"/>
  <c r="G4" i="5" s="1"/>
  <c r="G5" i="5" s="1"/>
  <c r="G6" i="5" s="1"/>
  <c r="G7" i="5" s="1"/>
  <c r="G8" i="5" s="1"/>
  <c r="G9" i="5" s="1"/>
  <c r="E10" i="5"/>
  <c r="F4" i="5" s="1"/>
  <c r="E3" i="5"/>
  <c r="E4" i="5"/>
  <c r="E5" i="5"/>
  <c r="E6" i="5"/>
  <c r="E7" i="5"/>
  <c r="E8" i="5"/>
  <c r="E9" i="5"/>
  <c r="E2" i="5"/>
  <c r="G4" i="4"/>
  <c r="B11" i="4"/>
  <c r="B10" i="4"/>
  <c r="B9" i="4"/>
  <c r="B7" i="4"/>
  <c r="B8" i="4"/>
  <c r="H6" i="3"/>
  <c r="E5" i="3"/>
  <c r="H5" i="3"/>
  <c r="H4" i="3"/>
  <c r="E4" i="3"/>
  <c r="E3" i="3"/>
  <c r="B1" i="3"/>
  <c r="H3" i="2"/>
  <c r="H4" i="2"/>
  <c r="H2" i="2"/>
  <c r="E3" i="2"/>
  <c r="E4" i="2" s="1"/>
  <c r="E8" i="1"/>
  <c r="E7" i="1"/>
  <c r="E2" i="1"/>
  <c r="B10" i="1"/>
  <c r="E1" i="1"/>
  <c r="B11" i="1"/>
  <c r="B12" i="1" s="1"/>
  <c r="E3" i="1" s="1"/>
  <c r="B8" i="1"/>
  <c r="B9" i="1"/>
  <c r="F8" i="5" l="1"/>
  <c r="F3" i="5"/>
  <c r="F2" i="5"/>
  <c r="F9" i="5"/>
  <c r="F7" i="5"/>
  <c r="F6" i="5"/>
  <c r="F5" i="5"/>
  <c r="E6" i="3"/>
  <c r="E7" i="3" s="1"/>
  <c r="E4" i="1"/>
  <c r="E5" i="1"/>
  <c r="E6" i="1"/>
</calcChain>
</file>

<file path=xl/sharedStrings.xml><?xml version="1.0" encoding="utf-8"?>
<sst xmlns="http://schemas.openxmlformats.org/spreadsheetml/2006/main" count="153" uniqueCount="88">
  <si>
    <r>
      <t>m</t>
    </r>
    <r>
      <rPr>
        <vertAlign val="subscript"/>
        <sz val="11"/>
        <color theme="1"/>
        <rFont val="Calibri"/>
        <family val="2"/>
        <scheme val="minor"/>
      </rPr>
      <t>d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</si>
  <si>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s</t>
    </r>
  </si>
  <si>
    <t>h</t>
  </si>
  <si>
    <t>d</t>
  </si>
  <si>
    <t>m</t>
  </si>
  <si>
    <t>v</t>
  </si>
  <si>
    <r>
      <t>m</t>
    </r>
    <r>
      <rPr>
        <vertAlign val="subscript"/>
        <sz val="11"/>
        <color theme="1"/>
        <rFont val="Calibri"/>
        <family val="2"/>
        <scheme val="minor"/>
      </rPr>
      <t>w</t>
    </r>
  </si>
  <si>
    <r>
      <t>v</t>
    </r>
    <r>
      <rPr>
        <vertAlign val="subscript"/>
        <sz val="11"/>
        <color theme="1"/>
        <rFont val="Calibri"/>
        <family val="2"/>
        <scheme val="minor"/>
      </rPr>
      <t>w</t>
    </r>
  </si>
  <si>
    <t>w</t>
  </si>
  <si>
    <t>s</t>
  </si>
  <si>
    <t>a</t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</si>
  <si>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</si>
  <si>
    <r>
      <t>v</t>
    </r>
    <r>
      <rPr>
        <vertAlign val="subscript"/>
        <sz val="11"/>
        <color theme="1"/>
        <rFont val="Calibri"/>
        <family val="2"/>
        <scheme val="minor"/>
      </rPr>
      <t>a</t>
    </r>
  </si>
  <si>
    <t>e</t>
  </si>
  <si>
    <t>n</t>
  </si>
  <si>
    <t>Sr</t>
  </si>
  <si>
    <t>γ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</si>
  <si>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Calibri"/>
        <family val="2"/>
      </rPr>
      <t>d</t>
    </r>
  </si>
  <si>
    <t>g</t>
  </si>
  <si>
    <r>
      <t>G</t>
    </r>
    <r>
      <rPr>
        <vertAlign val="subscript"/>
        <sz val="11"/>
        <color theme="1"/>
        <rFont val="Calibri"/>
        <family val="2"/>
        <scheme val="minor"/>
      </rPr>
      <t>s</t>
    </r>
  </si>
  <si>
    <r>
      <t>ρ</t>
    </r>
    <r>
      <rPr>
        <vertAlign val="subscript"/>
        <sz val="11"/>
        <color theme="1"/>
        <rFont val="Calibri"/>
        <family val="2"/>
      </rPr>
      <t>sat</t>
    </r>
  </si>
  <si>
    <r>
      <t>γ</t>
    </r>
    <r>
      <rPr>
        <vertAlign val="subscript"/>
        <sz val="11"/>
        <color theme="1"/>
        <rFont val="Calibri"/>
        <family val="2"/>
      </rPr>
      <t>d</t>
    </r>
  </si>
  <si>
    <t>γʹ</t>
  </si>
  <si>
    <r>
      <t>γ</t>
    </r>
    <r>
      <rPr>
        <vertAlign val="subscript"/>
        <sz val="11"/>
        <color theme="1"/>
        <rFont val="Calibri"/>
        <family val="2"/>
      </rPr>
      <t>sat</t>
    </r>
  </si>
  <si>
    <t>pan</t>
  </si>
  <si>
    <r>
      <t>D</t>
    </r>
    <r>
      <rPr>
        <vertAlign val="subscript"/>
        <sz val="11"/>
        <color theme="1"/>
        <rFont val="Calibri"/>
        <family val="2"/>
        <scheme val="minor"/>
      </rPr>
      <t>10</t>
    </r>
  </si>
  <si>
    <r>
      <t>D</t>
    </r>
    <r>
      <rPr>
        <vertAlign val="subscript"/>
        <sz val="11"/>
        <color theme="1"/>
        <rFont val="Calibri"/>
        <family val="2"/>
        <scheme val="minor"/>
      </rPr>
      <t>30</t>
    </r>
  </si>
  <si>
    <r>
      <t>D</t>
    </r>
    <r>
      <rPr>
        <vertAlign val="subscript"/>
        <sz val="11"/>
        <color theme="1"/>
        <rFont val="Calibri"/>
        <family val="2"/>
        <scheme val="minor"/>
      </rPr>
      <t>50</t>
    </r>
  </si>
  <si>
    <r>
      <t>D</t>
    </r>
    <r>
      <rPr>
        <vertAlign val="subscript"/>
        <sz val="11"/>
        <color theme="1"/>
        <rFont val="Calibri"/>
        <family val="2"/>
        <scheme val="minor"/>
      </rPr>
      <t>60</t>
    </r>
  </si>
  <si>
    <r>
      <t>C</t>
    </r>
    <r>
      <rPr>
        <vertAlign val="subscript"/>
        <sz val="11"/>
        <color theme="1"/>
        <rFont val="Calibri"/>
        <family val="2"/>
        <scheme val="minor"/>
      </rPr>
      <t>u</t>
    </r>
  </si>
  <si>
    <r>
      <t>C</t>
    </r>
    <r>
      <rPr>
        <vertAlign val="subscript"/>
        <sz val="11"/>
        <color theme="1"/>
        <rFont val="Calibri"/>
        <family val="2"/>
        <scheme val="minor"/>
      </rPr>
      <t>c</t>
    </r>
  </si>
  <si>
    <t>gravel</t>
  </si>
  <si>
    <t>sand</t>
  </si>
  <si>
    <t>silt</t>
  </si>
  <si>
    <t>clay</t>
  </si>
  <si>
    <t>silt+clay</t>
  </si>
  <si>
    <t>PL</t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</si>
  <si>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</rPr>
      <t>s</t>
    </r>
  </si>
  <si>
    <r>
      <t>V</t>
    </r>
    <r>
      <rPr>
        <vertAlign val="subscript"/>
        <sz val="11"/>
        <color theme="1"/>
        <rFont val="Calibri"/>
        <family val="2"/>
        <scheme val="minor"/>
      </rPr>
      <t>PL</t>
    </r>
  </si>
  <si>
    <r>
      <t>V</t>
    </r>
    <r>
      <rPr>
        <vertAlign val="subscript"/>
        <sz val="11"/>
        <color theme="1"/>
        <rFont val="Calibri"/>
        <family val="2"/>
      </rPr>
      <t>SL</t>
    </r>
  </si>
  <si>
    <r>
      <t>m</t>
    </r>
    <r>
      <rPr>
        <vertAlign val="subscript"/>
        <sz val="11"/>
        <color theme="1"/>
        <rFont val="Calibri"/>
        <family val="2"/>
      </rPr>
      <t>LL</t>
    </r>
    <r>
      <rPr>
        <sz val="11"/>
        <color theme="1"/>
        <rFont val="Calibri"/>
        <family val="2"/>
      </rPr>
      <t>-m</t>
    </r>
    <r>
      <rPr>
        <vertAlign val="subscript"/>
        <sz val="11"/>
        <color theme="1"/>
        <rFont val="Calibri"/>
        <family val="2"/>
      </rPr>
      <t>PL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</si>
  <si>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+V</t>
    </r>
    <r>
      <rPr>
        <vertAlign val="subscript"/>
        <sz val="11"/>
        <color theme="1"/>
        <rFont val="Calibri"/>
        <family val="2"/>
        <scheme val="minor"/>
      </rPr>
      <t>w,PL</t>
    </r>
  </si>
  <si>
    <r>
      <t>v</t>
    </r>
    <r>
      <rPr>
        <vertAlign val="subscript"/>
        <sz val="11"/>
        <color theme="1"/>
        <rFont val="Calibri"/>
        <family val="2"/>
        <scheme val="minor"/>
      </rPr>
      <t>w,PL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s</t>
    </r>
  </si>
  <si>
    <r>
      <t>v</t>
    </r>
    <r>
      <rPr>
        <vertAlign val="subscript"/>
        <sz val="11"/>
        <color theme="1"/>
        <rFont val="Calibri"/>
        <family val="2"/>
        <scheme val="minor"/>
      </rPr>
      <t>w,PL</t>
    </r>
  </si>
  <si>
    <t>LL</t>
  </si>
  <si>
    <r>
      <t>m</t>
    </r>
    <r>
      <rPr>
        <vertAlign val="subscript"/>
        <sz val="11"/>
        <color theme="1"/>
        <rFont val="Calibri"/>
        <family val="2"/>
        <scheme val="minor"/>
      </rPr>
      <t>w,PL</t>
    </r>
  </si>
  <si>
    <r>
      <t>I</t>
    </r>
    <r>
      <rPr>
        <vertAlign val="subscript"/>
        <sz val="11"/>
        <color theme="1"/>
        <rFont val="Calibri"/>
        <family val="2"/>
        <scheme val="minor"/>
      </rPr>
      <t>P</t>
    </r>
  </si>
  <si>
    <r>
      <t>v</t>
    </r>
    <r>
      <rPr>
        <vertAlign val="subscript"/>
        <sz val="11"/>
        <color theme="1"/>
        <rFont val="Calibri"/>
        <family val="2"/>
        <scheme val="minor"/>
      </rPr>
      <t>w,SL</t>
    </r>
  </si>
  <si>
    <t>SL</t>
  </si>
  <si>
    <r>
      <t>m</t>
    </r>
    <r>
      <rPr>
        <vertAlign val="subscript"/>
        <sz val="11"/>
        <color theme="1"/>
        <rFont val="Calibri"/>
        <family val="2"/>
        <scheme val="minor"/>
      </rPr>
      <t>w,SL</t>
    </r>
  </si>
  <si>
    <r>
      <t>w</t>
    </r>
    <r>
      <rPr>
        <vertAlign val="subscript"/>
        <sz val="11"/>
        <color theme="1"/>
        <rFont val="Calibri"/>
        <family val="2"/>
        <scheme val="minor"/>
      </rPr>
      <t>SL</t>
    </r>
  </si>
  <si>
    <t>CI</t>
  </si>
  <si>
    <t>Stiff</t>
  </si>
  <si>
    <t>Clay High plasticity</t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</si>
  <si>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</si>
  <si>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vertAlign val="subscript"/>
        <sz val="11"/>
        <color theme="1"/>
        <rFont val="Calibri"/>
        <family val="2"/>
        <scheme val="minor"/>
      </rPr>
      <t>P2</t>
    </r>
  </si>
  <si>
    <r>
      <t>e</t>
    </r>
    <r>
      <rPr>
        <vertAlign val="subscript"/>
        <sz val="11"/>
        <color theme="1"/>
        <rFont val="Calibri"/>
        <family val="2"/>
        <scheme val="minor"/>
      </rPr>
      <t>2</t>
    </r>
  </si>
  <si>
    <r>
      <t>e</t>
    </r>
    <r>
      <rPr>
        <vertAlign val="subscript"/>
        <sz val="11"/>
        <color theme="1"/>
        <rFont val="Calibri"/>
        <family val="2"/>
        <scheme val="minor"/>
      </rPr>
      <t>1</t>
    </r>
  </si>
  <si>
    <r>
      <t>m</t>
    </r>
    <r>
      <rPr>
        <vertAlign val="subscript"/>
        <sz val="11"/>
        <color theme="1"/>
        <rFont val="Calibri"/>
        <family val="2"/>
        <scheme val="minor"/>
      </rPr>
      <t>1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</si>
  <si>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</si>
  <si>
    <t>width</t>
  </si>
  <si>
    <t>Length</t>
  </si>
  <si>
    <t>e1-e2</t>
  </si>
  <si>
    <r>
      <t>h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</si>
  <si>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</rPr>
      <t>1</t>
    </r>
  </si>
  <si>
    <t>you can change the Length and Width and see that it cannot affect the (final result) settelment.</t>
  </si>
  <si>
    <r>
      <t>s</t>
    </r>
    <r>
      <rPr>
        <vertAlign val="subscript"/>
        <sz val="11"/>
        <color theme="1"/>
        <rFont val="Calibri"/>
        <family val="2"/>
        <scheme val="minor"/>
      </rPr>
      <t>1</t>
    </r>
  </si>
  <si>
    <r>
      <t>ρ</t>
    </r>
    <r>
      <rPr>
        <vertAlign val="subscript"/>
        <sz val="11"/>
        <color theme="1"/>
        <rFont val="Calibri"/>
        <family val="2"/>
      </rPr>
      <t>s</t>
    </r>
  </si>
  <si>
    <t>Width</t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</si>
  <si>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</si>
  <si>
    <r>
      <t>v</t>
    </r>
    <r>
      <rPr>
        <vertAlign val="subscript"/>
        <sz val="11"/>
        <color theme="1"/>
        <rFont val="Calibri"/>
        <family val="2"/>
        <scheme val="minor"/>
      </rPr>
      <t>w1</t>
    </r>
  </si>
  <si>
    <r>
      <t>m</t>
    </r>
    <r>
      <rPr>
        <vertAlign val="subscript"/>
        <sz val="11"/>
        <color theme="1"/>
        <rFont val="Calibri"/>
        <family val="2"/>
        <scheme val="minor"/>
      </rPr>
      <t>w1</t>
    </r>
  </si>
  <si>
    <r>
      <t>v</t>
    </r>
    <r>
      <rPr>
        <vertAlign val="subscript"/>
        <sz val="11"/>
        <color theme="1"/>
        <rFont val="Calibri"/>
        <family val="2"/>
        <scheme val="minor"/>
      </rPr>
      <t>a1</t>
    </r>
  </si>
  <si>
    <r>
      <t>ρ</t>
    </r>
    <r>
      <rPr>
        <vertAlign val="subscript"/>
        <sz val="11"/>
        <color theme="1"/>
        <rFont val="Calibri"/>
        <family val="2"/>
        <scheme val="minor"/>
      </rPr>
      <t>1</t>
    </r>
  </si>
  <si>
    <r>
      <t>ρ</t>
    </r>
    <r>
      <rPr>
        <vertAlign val="subscript"/>
        <sz val="11"/>
        <color theme="1"/>
        <rFont val="Calibri"/>
        <family val="2"/>
        <scheme val="minor"/>
      </rPr>
      <t>sat1</t>
    </r>
  </si>
  <si>
    <r>
      <t>Sr</t>
    </r>
    <r>
      <rPr>
        <vertAlign val="subscript"/>
        <sz val="11"/>
        <color theme="1"/>
        <rFont val="Calibri"/>
        <family val="2"/>
        <scheme val="minor"/>
      </rPr>
      <t>1</t>
    </r>
  </si>
  <si>
    <t>h1-h2</t>
  </si>
  <si>
    <t>Centimeter</t>
  </si>
  <si>
    <t>meter</t>
  </si>
  <si>
    <r>
      <t>ρ</t>
    </r>
    <r>
      <rPr>
        <vertAlign val="subscript"/>
        <sz val="11"/>
        <color theme="1"/>
        <rFont val="Calibri"/>
        <family val="2"/>
        <scheme val="minor"/>
      </rPr>
      <t>sat2</t>
    </r>
  </si>
  <si>
    <r>
      <t>ρ</t>
    </r>
    <r>
      <rPr>
        <vertAlign val="subscript"/>
        <sz val="11"/>
        <color theme="1"/>
        <rFont val="Calibri"/>
        <family val="2"/>
        <scheme val="minor"/>
      </rPr>
      <t>2</t>
    </r>
  </si>
  <si>
    <t>R.C.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</si>
  <si>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</si>
  <si>
    <r>
      <t>ρ</t>
    </r>
    <r>
      <rPr>
        <vertAlign val="subscript"/>
        <sz val="11"/>
        <color theme="1"/>
        <rFont val="Calibri"/>
        <family val="2"/>
      </rPr>
      <t>dmax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</si>
  <si>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  <scheme val="minor"/>
      </rPr>
      <t>d2</t>
    </r>
  </si>
  <si>
    <r>
      <t>w</t>
    </r>
    <r>
      <rPr>
        <vertAlign val="subscript"/>
        <sz val="11"/>
        <color theme="1"/>
        <rFont val="Calibri"/>
        <family val="2"/>
        <scheme val="minor"/>
      </rPr>
      <t>1</t>
    </r>
  </si>
  <si>
    <r>
      <t>s</t>
    </r>
    <r>
      <rPr>
        <vertAlign val="subscript"/>
        <sz val="11"/>
        <color theme="1"/>
        <rFont val="Calibri"/>
        <family val="2"/>
        <scheme val="minor"/>
      </rPr>
      <t>2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</si>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</sst>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rgb="FF00B0F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20"/>
      <color theme="1"/>
      <name val="Times New Roman"/>
      <family val="1"/>
    </font>
    <font>
      <sz val="1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9" fontId="0" fillId="4" borderId="0" xfId="0" applyNumberFormat="1" applyFill="1" applyAlignment="1">
      <alignment horizontal="center" vertical="center"/>
    </xf>
    <xf numFmtId="0" fontId="0" fillId="4" borderId="0" xfId="0" applyFill="1"/>
    <xf numFmtId="9" fontId="0" fillId="4" borderId="0" xfId="0" applyNumberFormat="1" applyFill="1"/>
    <xf numFmtId="0" fontId="3" fillId="4" borderId="0" xfId="0" applyFont="1" applyFill="1"/>
    <xf numFmtId="0" fontId="0" fillId="2" borderId="0" xfId="0" applyFill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'2nd session-1st question'!$B$2:$B$9</c:f>
              <c:numCache>
                <c:formatCode>General</c:formatCode>
                <c:ptCount val="8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0.106</c:v>
                </c:pt>
                <c:pt idx="6">
                  <c:v>7.4999999999999997E-2</c:v>
                </c:pt>
                <c:pt idx="7">
                  <c:v>1E-3</c:v>
                </c:pt>
              </c:numCache>
            </c:numRef>
          </c:xVal>
          <c:yVal>
            <c:numRef>
              <c:f>'2nd session-1st question'!$G$2:$G$9</c:f>
              <c:numCache>
                <c:formatCode>0.00%</c:formatCode>
                <c:ptCount val="8"/>
                <c:pt idx="0">
                  <c:v>0.90471644071033031</c:v>
                </c:pt>
                <c:pt idx="1">
                  <c:v>0.83502004964674426</c:v>
                </c:pt>
                <c:pt idx="2">
                  <c:v>0.75463051365285461</c:v>
                </c:pt>
                <c:pt idx="3">
                  <c:v>0.67825090700782886</c:v>
                </c:pt>
                <c:pt idx="4">
                  <c:v>0.634332633186939</c:v>
                </c:pt>
                <c:pt idx="5">
                  <c:v>0.46056902806950539</c:v>
                </c:pt>
                <c:pt idx="6">
                  <c:v>0.44109222837502382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C4-4073-9FEF-F94803C2A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80575"/>
        <c:axId val="1389162271"/>
      </c:scatterChart>
      <c:valAx>
        <c:axId val="1389180575"/>
        <c:scaling>
          <c:logBase val="10"/>
          <c:orientation val="minMax"/>
          <c:max val="200"/>
          <c:min val="1.0000000000000002E-3"/>
        </c:scaling>
        <c:delete val="0"/>
        <c:axPos val="b"/>
        <c:majorGridlines>
          <c:spPr>
            <a:ln w="28575" cap="flat" cmpd="sng" algn="ctr">
              <a:solidFill>
                <a:srgbClr val="FF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alpha val="93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162271"/>
        <c:crosses val="autoZero"/>
        <c:crossBetween val="midCat"/>
      </c:valAx>
      <c:valAx>
        <c:axId val="138916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180575"/>
        <c:crossesAt val="1.0000000000000002E-3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'2nd session-2nd question'!$B$2:$B$10</c:f>
              <c:numCache>
                <c:formatCode>General</c:formatCode>
                <c:ptCount val="9"/>
                <c:pt idx="0">
                  <c:v>4.75</c:v>
                </c:pt>
                <c:pt idx="1">
                  <c:v>2</c:v>
                </c:pt>
                <c:pt idx="2">
                  <c:v>0.85</c:v>
                </c:pt>
                <c:pt idx="3">
                  <c:v>0.42499999999999999</c:v>
                </c:pt>
                <c:pt idx="4">
                  <c:v>0.25</c:v>
                </c:pt>
                <c:pt idx="5">
                  <c:v>0.18</c:v>
                </c:pt>
                <c:pt idx="6">
                  <c:v>0.15</c:v>
                </c:pt>
                <c:pt idx="7">
                  <c:v>7.4999999999999997E-2</c:v>
                </c:pt>
                <c:pt idx="8">
                  <c:v>1E-4</c:v>
                </c:pt>
              </c:numCache>
            </c:numRef>
          </c:xVal>
          <c:yVal>
            <c:numRef>
              <c:f>'2nd session-2nd question'!$E$2:$E$10</c:f>
              <c:numCache>
                <c:formatCode>0.00%</c:formatCode>
                <c:ptCount val="9"/>
                <c:pt idx="0">
                  <c:v>1</c:v>
                </c:pt>
                <c:pt idx="1">
                  <c:v>0.94513031550068582</c:v>
                </c:pt>
                <c:pt idx="2">
                  <c:v>0.86282578875171467</c:v>
                </c:pt>
                <c:pt idx="3">
                  <c:v>0.7407407407407407</c:v>
                </c:pt>
                <c:pt idx="4">
                  <c:v>0.54869684499314131</c:v>
                </c:pt>
                <c:pt idx="5">
                  <c:v>0.38134430727023322</c:v>
                </c:pt>
                <c:pt idx="6">
                  <c:v>9.327846364883402E-2</c:v>
                </c:pt>
                <c:pt idx="7">
                  <c:v>1.6460905349794233E-2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7B-4B9E-BB44-DD7519958EDB}"/>
            </c:ext>
          </c:extLst>
        </c:ser>
        <c:ser>
          <c:idx val="1"/>
          <c:order val="1"/>
          <c:tx>
            <c:v>10%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'2nd session-2nd question'!$U$2:$U$3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201</c:v>
                </c:pt>
              </c:numCache>
            </c:numRef>
          </c:xVal>
          <c:yVal>
            <c:numRef>
              <c:f>'2nd session-2nd question'!$V$2:$V$3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7B-4B9E-BB44-DD7519958EDB}"/>
            </c:ext>
          </c:extLst>
        </c:ser>
        <c:ser>
          <c:idx val="2"/>
          <c:order val="2"/>
          <c:tx>
            <c:v>30%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'2nd session-2nd question'!$U$2:$U$3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201</c:v>
                </c:pt>
              </c:numCache>
            </c:numRef>
          </c:xVal>
          <c:yVal>
            <c:numRef>
              <c:f>'2nd session-2nd question'!$W$2:$W$3</c:f>
              <c:numCache>
                <c:formatCode>General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7B-4B9E-BB44-DD7519958EDB}"/>
            </c:ext>
          </c:extLst>
        </c:ser>
        <c:ser>
          <c:idx val="3"/>
          <c:order val="3"/>
          <c:tx>
            <c:v>50%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'2nd session-2nd question'!$U$2:$U$3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201</c:v>
                </c:pt>
              </c:numCache>
            </c:numRef>
          </c:xVal>
          <c:yVal>
            <c:numRef>
              <c:f>'2nd session-2nd question'!$X$2:$X$3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7B-4B9E-BB44-DD7519958EDB}"/>
            </c:ext>
          </c:extLst>
        </c:ser>
        <c:ser>
          <c:idx val="4"/>
          <c:order val="4"/>
          <c:tx>
            <c:v>60%</c:v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3810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7B-4B9E-BB44-DD7519958EDB}"/>
              </c:ext>
            </c:extLst>
          </c:dPt>
          <c:xVal>
            <c:numRef>
              <c:f>'2nd session-2nd question'!$U$2:$U$3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201</c:v>
                </c:pt>
              </c:numCache>
            </c:numRef>
          </c:xVal>
          <c:yVal>
            <c:numRef>
              <c:f>'2nd session-2nd question'!$Y$2:$Y$3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D7B-4B9E-BB44-DD7519958EDB}"/>
            </c:ext>
          </c:extLst>
        </c:ser>
        <c:ser>
          <c:idx val="5"/>
          <c:order val="5"/>
          <c:tx>
            <c:v>Clay-Silt</c:v>
          </c:tx>
          <c:spPr>
            <a:ln w="508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'2nd session-2nd question'!$V$4:$V$5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xVal>
          <c:yVal>
            <c:numRef>
              <c:f>'2nd session-2nd question'!$U$4:$U$5</c:f>
              <c:numCache>
                <c:formatCode>General</c:formatCode>
                <c:ptCount val="2"/>
                <c:pt idx="0">
                  <c:v>-0.1</c:v>
                </c:pt>
                <c:pt idx="1">
                  <c:v>1.1000000000000001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D7B-4B9E-BB44-DD7519958EDB}"/>
            </c:ext>
          </c:extLst>
        </c:ser>
        <c:ser>
          <c:idx val="6"/>
          <c:order val="6"/>
          <c:tx>
            <c:v>Silt-Sand</c:v>
          </c:tx>
          <c:spPr>
            <a:ln w="508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'2nd session-2nd question'!$W$4:$W$5</c:f>
              <c:numCache>
                <c:formatCode>General</c:formatCode>
                <c:ptCount val="2"/>
                <c:pt idx="0">
                  <c:v>6.3E-2</c:v>
                </c:pt>
                <c:pt idx="1">
                  <c:v>6.3E-2</c:v>
                </c:pt>
              </c:numCache>
            </c:numRef>
          </c:xVal>
          <c:yVal>
            <c:numRef>
              <c:f>'2nd session-2nd question'!$U$4:$U$5</c:f>
              <c:numCache>
                <c:formatCode>General</c:formatCode>
                <c:ptCount val="2"/>
                <c:pt idx="0">
                  <c:v>-0.1</c:v>
                </c:pt>
                <c:pt idx="1">
                  <c:v>1.1000000000000001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D7B-4B9E-BB44-DD7519958EDB}"/>
            </c:ext>
          </c:extLst>
        </c:ser>
        <c:ser>
          <c:idx val="7"/>
          <c:order val="7"/>
          <c:tx>
            <c:v>Sand-Gravel</c:v>
          </c:tx>
          <c:spPr>
            <a:ln w="508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'2nd session-2nd question'!$X$4:$X$5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'2nd session-2nd question'!$U$4:$U$5</c:f>
              <c:numCache>
                <c:formatCode>General</c:formatCode>
                <c:ptCount val="2"/>
                <c:pt idx="0">
                  <c:v>-0.1</c:v>
                </c:pt>
                <c:pt idx="1">
                  <c:v>1.1000000000000001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D7B-4B9E-BB44-DD7519958EDB}"/>
            </c:ext>
          </c:extLst>
        </c:ser>
        <c:ser>
          <c:idx val="9"/>
          <c:order val="9"/>
          <c:tx>
            <c:v>D10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'2nd session-2nd question'!$B$14:$C$14</c:f>
              <c:numCache>
                <c:formatCode>0.0000</c:formatCode>
                <c:ptCount val="2"/>
                <c:pt idx="0">
                  <c:v>0.1507</c:v>
                </c:pt>
                <c:pt idx="1">
                  <c:v>0.1507</c:v>
                </c:pt>
              </c:numCache>
            </c:numRef>
          </c:xVal>
          <c:yVal>
            <c:numRef>
              <c:f>'2nd session-2nd question'!$D$14:$E$14</c:f>
              <c:numCache>
                <c:formatCode>General</c:formatCode>
                <c:ptCount val="2"/>
                <c:pt idx="0">
                  <c:v>0.1</c:v>
                </c:pt>
                <c:pt idx="1">
                  <c:v>-0.01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D7B-4B9E-BB44-DD7519958EDB}"/>
            </c:ext>
          </c:extLst>
        </c:ser>
        <c:ser>
          <c:idx val="10"/>
          <c:order val="10"/>
          <c:tx>
            <c:v>D30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5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D7B-4B9E-BB44-DD7519958EDB}"/>
              </c:ext>
            </c:extLst>
          </c:dPt>
          <c:xVal>
            <c:numRef>
              <c:f>'2nd session-2nd question'!$B$15:$C$15</c:f>
              <c:numCache>
                <c:formatCode>0.0000</c:formatCode>
                <c:ptCount val="2"/>
                <c:pt idx="0">
                  <c:v>0.17152857142857142</c:v>
                </c:pt>
                <c:pt idx="1">
                  <c:v>0.17152857142857142</c:v>
                </c:pt>
              </c:numCache>
            </c:numRef>
          </c:xVal>
          <c:yVal>
            <c:numRef>
              <c:f>'2nd session-2nd question'!$D$15:$E$15</c:f>
              <c:numCache>
                <c:formatCode>General</c:formatCode>
                <c:ptCount val="2"/>
                <c:pt idx="0">
                  <c:v>0.3</c:v>
                </c:pt>
                <c:pt idx="1">
                  <c:v>-0.01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D7B-4B9E-BB44-DD7519958EDB}"/>
            </c:ext>
          </c:extLst>
        </c:ser>
        <c:ser>
          <c:idx val="11"/>
          <c:order val="11"/>
          <c:tx>
            <c:v>D50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'2nd session-2nd question'!$B$16:$C$16</c:f>
              <c:numCache>
                <c:formatCode>0.0000</c:formatCode>
                <c:ptCount val="2"/>
                <c:pt idx="0">
                  <c:v>0.2296311475409836</c:v>
                </c:pt>
                <c:pt idx="1">
                  <c:v>0.2296311475409836</c:v>
                </c:pt>
              </c:numCache>
            </c:numRef>
          </c:xVal>
          <c:yVal>
            <c:numRef>
              <c:f>'2nd session-2nd question'!$D$16:$E$16</c:f>
              <c:numCache>
                <c:formatCode>General</c:formatCode>
                <c:ptCount val="2"/>
                <c:pt idx="0">
                  <c:v>0.5</c:v>
                </c:pt>
                <c:pt idx="1">
                  <c:v>-0.01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D7B-4B9E-BB44-DD7519958EDB}"/>
            </c:ext>
          </c:extLst>
        </c:ser>
        <c:ser>
          <c:idx val="12"/>
          <c:order val="12"/>
          <c:tx>
            <c:v>D60</c:v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'2nd session-2nd question'!$B$17:$C$17</c:f>
              <c:numCache>
                <c:formatCode>0.0000</c:formatCode>
                <c:ptCount val="2"/>
                <c:pt idx="0">
                  <c:v>0.29674999999999996</c:v>
                </c:pt>
                <c:pt idx="1">
                  <c:v>0.29674999999999996</c:v>
                </c:pt>
              </c:numCache>
            </c:numRef>
          </c:xVal>
          <c:yVal>
            <c:numRef>
              <c:f>'2nd session-2nd question'!$D$17:$E$17</c:f>
              <c:numCache>
                <c:formatCode>General</c:formatCode>
                <c:ptCount val="2"/>
                <c:pt idx="0">
                  <c:v>0.6</c:v>
                </c:pt>
                <c:pt idx="1">
                  <c:v>-0.01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D7B-4B9E-BB44-DD751995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80575"/>
        <c:axId val="138916227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v>Gravel</c:v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'2nd session-2nd question'!$Y$4:$Y$5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63</c:v>
                      </c:pt>
                      <c:pt idx="1">
                        <c:v>63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'2nd session-2nd question'!$U$4:$U$5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-0.1</c:v>
                      </c:pt>
                      <c:pt idx="1">
                        <c:v>1.1000000000000001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8-5D7B-4B9E-BB44-DD7519958EDB}"/>
                  </c:ext>
                </c:extLst>
              </c15:ser>
            </c15:filteredScatterSeries>
          </c:ext>
        </c:extLst>
      </c:scatterChart>
      <c:valAx>
        <c:axId val="1389180575"/>
        <c:scaling>
          <c:logBase val="10"/>
          <c:orientation val="minMax"/>
          <c:max val="100"/>
          <c:min val="1.0000000000000003E-4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alpha val="93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162271"/>
        <c:crosses val="autoZero"/>
        <c:crossBetween val="midCat"/>
      </c:valAx>
      <c:valAx>
        <c:axId val="138916227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180575"/>
        <c:crossesAt val="1.0000000000000003E-4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3</xdr:row>
      <xdr:rowOff>52387</xdr:rowOff>
    </xdr:from>
    <xdr:to>
      <xdr:col>18</xdr:col>
      <xdr:colOff>133350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FAD6E6-CF17-C3B4-F49D-F52C843642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0</xdr:row>
      <xdr:rowOff>109536</xdr:rowOff>
    </xdr:from>
    <xdr:to>
      <xdr:col>25</xdr:col>
      <xdr:colOff>533400</xdr:colOff>
      <xdr:row>36</xdr:row>
      <xdr:rowOff>152994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8AF0E1-DEBA-4669-B5C5-48CD2389A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352841</xdr:colOff>
      <xdr:row>0</xdr:row>
      <xdr:rowOff>180974</xdr:rowOff>
    </xdr:from>
    <xdr:to>
      <xdr:col>25</xdr:col>
      <xdr:colOff>180340</xdr:colOff>
      <xdr:row>26</xdr:row>
      <xdr:rowOff>161925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2CC30477-8714-0F01-EC9B-3A544841E26D}"/>
            </a:ext>
          </a:extLst>
        </xdr:cNvPr>
        <xdr:cNvGrpSpPr/>
      </xdr:nvGrpSpPr>
      <xdr:grpSpPr>
        <a:xfrm>
          <a:off x="6229766" y="180974"/>
          <a:ext cx="9581099" cy="5648326"/>
          <a:chOff x="7448966" y="371474"/>
          <a:chExt cx="9581099" cy="507682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E5BBCF97-C93F-14AE-0770-FB2C1293339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28" t="10156" b="4427"/>
          <a:stretch/>
        </xdr:blipFill>
        <xdr:spPr bwMode="auto">
          <a:xfrm>
            <a:off x="7448966" y="371474"/>
            <a:ext cx="9581099" cy="5076826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3" name="Right Brace 2">
            <a:extLst>
              <a:ext uri="{FF2B5EF4-FFF2-40B4-BE49-F238E27FC236}">
                <a16:creationId xmlns:a16="http://schemas.microsoft.com/office/drawing/2014/main" id="{B4E6E76A-34DE-9E83-EC01-4CB11C062319}"/>
              </a:ext>
            </a:extLst>
          </xdr:cNvPr>
          <xdr:cNvSpPr/>
        </xdr:nvSpPr>
        <xdr:spPr>
          <a:xfrm rot="10800000">
            <a:off x="13363575" y="561975"/>
            <a:ext cx="295275" cy="771525"/>
          </a:xfrm>
          <a:prstGeom prst="rightBrace">
            <a:avLst>
              <a:gd name="adj1" fmla="val 79487"/>
              <a:gd name="adj2" fmla="val 52410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ight Brace 3">
            <a:extLst>
              <a:ext uri="{FF2B5EF4-FFF2-40B4-BE49-F238E27FC236}">
                <a16:creationId xmlns:a16="http://schemas.microsoft.com/office/drawing/2014/main" id="{6B8B1B71-E53D-45E3-93B9-D4ACC0ADFD9C}"/>
              </a:ext>
            </a:extLst>
          </xdr:cNvPr>
          <xdr:cNvSpPr/>
        </xdr:nvSpPr>
        <xdr:spPr>
          <a:xfrm rot="10800000">
            <a:off x="10753723" y="1362075"/>
            <a:ext cx="295275" cy="2971800"/>
          </a:xfrm>
          <a:prstGeom prst="rightBrace">
            <a:avLst>
              <a:gd name="adj1" fmla="val 79487"/>
              <a:gd name="adj2" fmla="val 52410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ight Brace 4">
            <a:extLst>
              <a:ext uri="{FF2B5EF4-FFF2-40B4-BE49-F238E27FC236}">
                <a16:creationId xmlns:a16="http://schemas.microsoft.com/office/drawing/2014/main" id="{A1B86E03-ABC6-44FA-BEE0-E7774420C4DA}"/>
              </a:ext>
            </a:extLst>
          </xdr:cNvPr>
          <xdr:cNvSpPr/>
        </xdr:nvSpPr>
        <xdr:spPr>
          <a:xfrm rot="10800000">
            <a:off x="8172445" y="4352924"/>
            <a:ext cx="295275" cy="466726"/>
          </a:xfrm>
          <a:prstGeom prst="rightBrace">
            <a:avLst>
              <a:gd name="adj1" fmla="val 79487"/>
              <a:gd name="adj2" fmla="val 52410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85725</xdr:colOff>
      <xdr:row>0</xdr:row>
      <xdr:rowOff>180975</xdr:rowOff>
    </xdr:from>
    <xdr:to>
      <xdr:col>9</xdr:col>
      <xdr:colOff>31226</xdr:colOff>
      <xdr:row>29</xdr:row>
      <xdr:rowOff>154462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620511-F0A9-D95B-192A-AA40AF26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5450" y="180975"/>
          <a:ext cx="4212701" cy="6212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228600</xdr:rowOff>
    </xdr:from>
    <xdr:to>
      <xdr:col>25</xdr:col>
      <xdr:colOff>85725</xdr:colOff>
      <xdr:row>26</xdr:row>
      <xdr:rowOff>91602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B7DDE1-A690-7E43-A3AF-CADAD3D98859}"/>
            </a:ext>
          </a:extLst>
        </xdr:cNvPr>
        <xdr:cNvGrpSpPr/>
      </xdr:nvGrpSpPr>
      <xdr:grpSpPr>
        <a:xfrm>
          <a:off x="6486525" y="228600"/>
          <a:ext cx="9229725" cy="5530377"/>
          <a:chOff x="6486525" y="228600"/>
          <a:chExt cx="9229725" cy="5530377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83A5AE8E-7568-2439-EA4A-31FD1F9570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22" t="11027" r="5388" b="5012"/>
          <a:stretch/>
        </xdr:blipFill>
        <xdr:spPr bwMode="auto">
          <a:xfrm>
            <a:off x="6486525" y="228600"/>
            <a:ext cx="9229725" cy="553037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9" name="Right Brace 8">
            <a:extLst>
              <a:ext uri="{FF2B5EF4-FFF2-40B4-BE49-F238E27FC236}">
                <a16:creationId xmlns:a16="http://schemas.microsoft.com/office/drawing/2014/main" id="{D58CCD6D-6969-452D-B1F6-41E280DEBABC}"/>
              </a:ext>
            </a:extLst>
          </xdr:cNvPr>
          <xdr:cNvSpPr/>
        </xdr:nvSpPr>
        <xdr:spPr>
          <a:xfrm rot="10800000">
            <a:off x="9715499" y="390525"/>
            <a:ext cx="295275" cy="2287126"/>
          </a:xfrm>
          <a:prstGeom prst="rightBrace">
            <a:avLst>
              <a:gd name="adj1" fmla="val 79487"/>
              <a:gd name="adj2" fmla="val 52410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ight Brace 9">
            <a:extLst>
              <a:ext uri="{FF2B5EF4-FFF2-40B4-BE49-F238E27FC236}">
                <a16:creationId xmlns:a16="http://schemas.microsoft.com/office/drawing/2014/main" id="{A19AEEAF-E27E-4B83-89FF-FD995950B1DD}"/>
              </a:ext>
            </a:extLst>
          </xdr:cNvPr>
          <xdr:cNvSpPr/>
        </xdr:nvSpPr>
        <xdr:spPr>
          <a:xfrm rot="10800000">
            <a:off x="7181846" y="2686050"/>
            <a:ext cx="295275" cy="1981200"/>
          </a:xfrm>
          <a:prstGeom prst="rightBrace">
            <a:avLst>
              <a:gd name="adj1" fmla="val 79487"/>
              <a:gd name="adj2" fmla="val 52410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1</xdr:col>
      <xdr:colOff>495300</xdr:colOff>
      <xdr:row>0</xdr:row>
      <xdr:rowOff>142875</xdr:rowOff>
    </xdr:from>
    <xdr:to>
      <xdr:col>8</xdr:col>
      <xdr:colOff>440801</xdr:colOff>
      <xdr:row>29</xdr:row>
      <xdr:rowOff>116362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3B4861F-AB3F-C1E9-5511-27F38C686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5425" y="142875"/>
          <a:ext cx="4212701" cy="6212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6EFD-47D5-4307-BBAF-CBDF0277B817}">
  <dimension ref="A1:E12"/>
  <sheetViews>
    <sheetView workbookViewId="0">
      <selection activeCell="B6" sqref="B6"/>
    </sheetView>
  </sheetViews>
  <sheetFormatPr defaultColWidth="9.140625" defaultRowHeight="15" x14ac:dyDescent="0.25"/>
  <cols>
    <col min="1" max="4" width="9.140625" style="1"/>
    <col min="5" max="5" width="7.140625" style="2" bestFit="1" customWidth="1"/>
    <col min="6" max="16384" width="9.140625" style="1"/>
  </cols>
  <sheetData>
    <row r="1" spans="1:5" ht="18" x14ac:dyDescent="0.25">
      <c r="A1" s="7" t="s">
        <v>1</v>
      </c>
      <c r="B1" s="7">
        <v>2.65</v>
      </c>
      <c r="D1" s="4" t="s">
        <v>8</v>
      </c>
      <c r="E1" s="3">
        <f>(B8/B5)</f>
        <v>0.1652823920265781</v>
      </c>
    </row>
    <row r="2" spans="1:5" x14ac:dyDescent="0.25">
      <c r="A2" s="7" t="s">
        <v>2</v>
      </c>
      <c r="B2" s="7">
        <v>6</v>
      </c>
      <c r="D2" s="4" t="s">
        <v>9</v>
      </c>
      <c r="E2" s="2">
        <f>B10/B9</f>
        <v>0.60258663988252203</v>
      </c>
    </row>
    <row r="3" spans="1:5" x14ac:dyDescent="0.25">
      <c r="A3" s="7" t="s">
        <v>3</v>
      </c>
      <c r="B3" s="7">
        <v>4</v>
      </c>
      <c r="D3" s="4" t="s">
        <v>10</v>
      </c>
      <c r="E3" s="2">
        <f>B12/B9</f>
        <v>0.13348141282341808</v>
      </c>
    </row>
    <row r="4" spans="1:5" x14ac:dyDescent="0.25">
      <c r="A4" s="7" t="s">
        <v>4</v>
      </c>
      <c r="B4" s="7">
        <v>140.30000000000001</v>
      </c>
      <c r="D4" s="4" t="s">
        <v>13</v>
      </c>
      <c r="E4" s="2">
        <f>(B11+B12)/B10</f>
        <v>0.6595123984078971</v>
      </c>
    </row>
    <row r="5" spans="1:5" ht="18" x14ac:dyDescent="0.25">
      <c r="A5" s="7" t="s">
        <v>0</v>
      </c>
      <c r="B5" s="7">
        <v>120.4</v>
      </c>
      <c r="D5" s="4" t="s">
        <v>14</v>
      </c>
      <c r="E5" s="2">
        <f>(B12+B11)/B9</f>
        <v>0.39741336011747791</v>
      </c>
    </row>
    <row r="6" spans="1:5" x14ac:dyDescent="0.25">
      <c r="A6" s="7" t="s">
        <v>18</v>
      </c>
      <c r="B6" s="7">
        <v>9.81</v>
      </c>
      <c r="D6" s="4" t="s">
        <v>15</v>
      </c>
      <c r="E6" s="2">
        <f>B11/(B12+B11)</f>
        <v>0.66412449550271757</v>
      </c>
    </row>
    <row r="7" spans="1:5" x14ac:dyDescent="0.25">
      <c r="D7" s="5" t="s">
        <v>16</v>
      </c>
      <c r="E7" s="2">
        <f>(B4/B9)*B6</f>
        <v>18.254315986660714</v>
      </c>
    </row>
    <row r="8" spans="1:5" ht="18" x14ac:dyDescent="0.25">
      <c r="A8" s="1" t="s">
        <v>6</v>
      </c>
      <c r="B8" s="1">
        <f>B4-B5</f>
        <v>19.900000000000006</v>
      </c>
      <c r="D8" s="5" t="s">
        <v>17</v>
      </c>
      <c r="E8" s="2">
        <f>(B5/B9)*B6</f>
        <v>15.665143583705984</v>
      </c>
    </row>
    <row r="9" spans="1:5" x14ac:dyDescent="0.25">
      <c r="A9" s="1" t="s">
        <v>5</v>
      </c>
      <c r="B9" s="1">
        <f>(PI()*((B3^2)/4)*B2)</f>
        <v>75.398223686155035</v>
      </c>
    </row>
    <row r="10" spans="1:5" ht="18" x14ac:dyDescent="0.25">
      <c r="A10" s="1" t="s">
        <v>11</v>
      </c>
      <c r="B10" s="1">
        <f>B5/B1</f>
        <v>45.433962264150949</v>
      </c>
    </row>
    <row r="11" spans="1:5" ht="18" x14ac:dyDescent="0.25">
      <c r="A11" s="1" t="s">
        <v>7</v>
      </c>
      <c r="B11" s="1">
        <f>B8</f>
        <v>19.900000000000006</v>
      </c>
    </row>
    <row r="12" spans="1:5" ht="18" x14ac:dyDescent="0.25">
      <c r="A12" s="1" t="s">
        <v>12</v>
      </c>
      <c r="B12" s="1">
        <f>B9-B10-B11</f>
        <v>10.06426142200408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D5CF-741F-465C-9C20-36096F1600B5}">
  <dimension ref="A1:V19"/>
  <sheetViews>
    <sheetView workbookViewId="0">
      <selection activeCell="B19" sqref="B19"/>
    </sheetView>
  </sheetViews>
  <sheetFormatPr defaultColWidth="9.140625" defaultRowHeight="15" x14ac:dyDescent="0.25"/>
  <cols>
    <col min="1" max="1" width="7" style="1" bestFit="1" customWidth="1"/>
    <col min="2" max="2" width="12" style="1" bestFit="1" customWidth="1"/>
    <col min="3" max="3" width="11.140625" style="1" bestFit="1" customWidth="1"/>
    <col min="4" max="16384" width="9.140625" style="1"/>
  </cols>
  <sheetData>
    <row r="1" spans="1:22" ht="18" x14ac:dyDescent="0.25">
      <c r="A1" s="21" t="s">
        <v>64</v>
      </c>
      <c r="B1" s="19">
        <v>1.88</v>
      </c>
    </row>
    <row r="2" spans="1:22" x14ac:dyDescent="0.25">
      <c r="A2" s="19" t="s">
        <v>8</v>
      </c>
      <c r="B2" s="22">
        <v>0.27</v>
      </c>
    </row>
    <row r="3" spans="1:22" ht="18" x14ac:dyDescent="0.25">
      <c r="A3" s="21" t="s">
        <v>37</v>
      </c>
      <c r="B3" s="19">
        <v>2.75</v>
      </c>
    </row>
    <row r="4" spans="1:22" ht="18" x14ac:dyDescent="0.25">
      <c r="A4" s="19" t="s">
        <v>63</v>
      </c>
      <c r="B4" s="19">
        <v>450</v>
      </c>
      <c r="C4" s="1" t="s">
        <v>77</v>
      </c>
      <c r="H4" s="27" t="s">
        <v>65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x14ac:dyDescent="0.25">
      <c r="A5" s="19" t="s">
        <v>62</v>
      </c>
      <c r="B5" s="19">
        <v>0.09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25">
      <c r="A6" s="1" t="s">
        <v>61</v>
      </c>
      <c r="B6" s="1">
        <v>1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x14ac:dyDescent="0.25">
      <c r="A7" s="1" t="s">
        <v>60</v>
      </c>
      <c r="B7" s="1">
        <v>1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x14ac:dyDescent="0.25"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25"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x14ac:dyDescent="0.25"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18" x14ac:dyDescent="0.25">
      <c r="A11" s="1" t="s">
        <v>59</v>
      </c>
      <c r="B11" s="1">
        <f>B4*B6*B7</f>
        <v>450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18" x14ac:dyDescent="0.25">
      <c r="A12" s="1" t="s">
        <v>58</v>
      </c>
      <c r="B12" s="1">
        <f>B1*B11</f>
        <v>846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8" x14ac:dyDescent="0.25">
      <c r="A13" s="1" t="s">
        <v>0</v>
      </c>
      <c r="B13" s="1">
        <f>B12/(B2+1)</f>
        <v>666.14173228346453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ht="18" x14ac:dyDescent="0.25">
      <c r="A14" s="1" t="s">
        <v>11</v>
      </c>
      <c r="B14" s="1">
        <f>B13/B3</f>
        <v>242.2333571939871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ht="18" x14ac:dyDescent="0.25">
      <c r="A15" s="1" t="s">
        <v>57</v>
      </c>
      <c r="B15" s="1">
        <f>(B11-B14)/B14</f>
        <v>0.85771276595744694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ht="18" x14ac:dyDescent="0.25">
      <c r="A16" s="1" t="s">
        <v>56</v>
      </c>
      <c r="B16" s="1">
        <f>B15-B5</f>
        <v>0.76771276595744697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18" x14ac:dyDescent="0.25">
      <c r="A17" s="1" t="s">
        <v>55</v>
      </c>
      <c r="B17" s="1">
        <f>B16*B14</f>
        <v>185.96564065855407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18" x14ac:dyDescent="0.25">
      <c r="A18" s="1" t="s">
        <v>54</v>
      </c>
      <c r="B18" s="1">
        <f>B17+B14</f>
        <v>428.1989978525412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x14ac:dyDescent="0.25">
      <c r="A19" s="5" t="s">
        <v>76</v>
      </c>
      <c r="B19" s="1">
        <f>(B11-B18)/(B6*B7*100)</f>
        <v>0.21801002147458803</v>
      </c>
      <c r="C19" s="1" t="s">
        <v>78</v>
      </c>
    </row>
  </sheetData>
  <mergeCells count="1">
    <mergeCell ref="H4:V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30E8-9229-4B5C-B91E-42BD50340E95}">
  <dimension ref="A1:W19"/>
  <sheetViews>
    <sheetView workbookViewId="0">
      <selection activeCell="I5" sqref="I5:W19"/>
    </sheetView>
  </sheetViews>
  <sheetFormatPr defaultColWidth="9.140625" defaultRowHeight="15" x14ac:dyDescent="0.25"/>
  <cols>
    <col min="1" max="16384" width="9.140625" style="1"/>
  </cols>
  <sheetData>
    <row r="1" spans="1:23" ht="18" x14ac:dyDescent="0.25">
      <c r="A1" s="19" t="s">
        <v>66</v>
      </c>
      <c r="B1" s="19">
        <v>0.5</v>
      </c>
    </row>
    <row r="2" spans="1:23" ht="18" x14ac:dyDescent="0.25">
      <c r="A2" s="19" t="s">
        <v>59</v>
      </c>
      <c r="B2" s="19">
        <v>0.2</v>
      </c>
    </row>
    <row r="3" spans="1:23" ht="18" x14ac:dyDescent="0.25">
      <c r="A3" s="21" t="s">
        <v>67</v>
      </c>
      <c r="B3" s="19">
        <v>2.8</v>
      </c>
    </row>
    <row r="4" spans="1:23" ht="18" x14ac:dyDescent="0.25">
      <c r="A4" s="19" t="s">
        <v>63</v>
      </c>
      <c r="B4" s="19">
        <v>10</v>
      </c>
    </row>
    <row r="5" spans="1:23" x14ac:dyDescent="0.25">
      <c r="A5" s="1" t="s">
        <v>61</v>
      </c>
      <c r="B5" s="1">
        <v>1</v>
      </c>
      <c r="I5" s="27" t="s">
        <v>65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x14ac:dyDescent="0.25">
      <c r="A6" s="1" t="s">
        <v>68</v>
      </c>
      <c r="B6" s="1">
        <v>1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x14ac:dyDescent="0.25"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18" x14ac:dyDescent="0.25">
      <c r="A8" s="1" t="s">
        <v>69</v>
      </c>
      <c r="B8" s="1">
        <f>1-B2-B1</f>
        <v>0.30000000000000004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18" x14ac:dyDescent="0.25">
      <c r="A9" s="1" t="s">
        <v>59</v>
      </c>
      <c r="B9" s="1">
        <f>B4*B5*B6</f>
        <v>10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18" x14ac:dyDescent="0.25">
      <c r="A10" s="1" t="s">
        <v>70</v>
      </c>
      <c r="B10" s="1">
        <f>B9*B2</f>
        <v>2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8" x14ac:dyDescent="0.25">
      <c r="A11" s="1" t="s">
        <v>71</v>
      </c>
      <c r="B11" s="1">
        <f>B10</f>
        <v>2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ht="18" x14ac:dyDescent="0.25">
      <c r="A12" s="1" t="s">
        <v>11</v>
      </c>
      <c r="B12" s="1">
        <f>B1*B9</f>
        <v>5</v>
      </c>
      <c r="D12" s="19" t="s">
        <v>76</v>
      </c>
      <c r="E12" s="19">
        <v>2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8" x14ac:dyDescent="0.25">
      <c r="A13" s="1" t="s">
        <v>0</v>
      </c>
      <c r="B13" s="1">
        <f>B12*B3</f>
        <v>14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ht="18" x14ac:dyDescent="0.25">
      <c r="A14" s="1" t="s">
        <v>72</v>
      </c>
      <c r="B14" s="1">
        <f>B8*B9</f>
        <v>3.0000000000000004</v>
      </c>
      <c r="D14" s="4" t="s">
        <v>66</v>
      </c>
      <c r="E14" s="1">
        <f>B12/(B9-(E12*B6*B5))</f>
        <v>0.625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8" x14ac:dyDescent="0.25">
      <c r="D15" s="4" t="s">
        <v>59</v>
      </c>
      <c r="E15" s="1">
        <f>B10/(B9-(E12*B6*B5))</f>
        <v>0.25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18" x14ac:dyDescent="0.25">
      <c r="A16" s="4" t="s">
        <v>73</v>
      </c>
      <c r="B16" s="1">
        <f>(B13+B11)/B9</f>
        <v>1.6</v>
      </c>
      <c r="D16" s="4" t="s">
        <v>69</v>
      </c>
      <c r="E16" s="1">
        <f>1-(E15+E14)</f>
        <v>0.125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18" x14ac:dyDescent="0.25">
      <c r="A17" s="4" t="s">
        <v>74</v>
      </c>
      <c r="B17" s="1">
        <f>(B13+B11+B14)/B9</f>
        <v>1.9</v>
      </c>
      <c r="D17" s="4" t="s">
        <v>79</v>
      </c>
      <c r="E17" s="1">
        <f>(B13+B11+B14-(E12*B6*B5))/(B9-(E12*B5*B6))</f>
        <v>2.125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ht="18" x14ac:dyDescent="0.25">
      <c r="A18" s="4" t="s">
        <v>75</v>
      </c>
      <c r="B18" s="1">
        <f>B10/(B10+B14)</f>
        <v>0.4</v>
      </c>
      <c r="D18" s="4" t="s">
        <v>80</v>
      </c>
      <c r="E18" s="1">
        <f>(B13+B11)/(B9-(E12*B5*B6))</f>
        <v>2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x14ac:dyDescent="0.25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</sheetData>
  <mergeCells count="1">
    <mergeCell ref="I5:W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8549-65A0-4400-B277-75CAA4F312FC}">
  <dimension ref="A1:W19"/>
  <sheetViews>
    <sheetView tabSelected="1" workbookViewId="0">
      <selection activeCell="B13" sqref="B13"/>
    </sheetView>
  </sheetViews>
  <sheetFormatPr defaultRowHeight="15" x14ac:dyDescent="0.25"/>
  <cols>
    <col min="2" max="2" width="12" bestFit="1" customWidth="1"/>
  </cols>
  <sheetData>
    <row r="1" spans="1:23" ht="18" x14ac:dyDescent="0.35">
      <c r="A1" s="23" t="s">
        <v>63</v>
      </c>
      <c r="B1" s="23">
        <v>30</v>
      </c>
    </row>
    <row r="2" spans="1:23" ht="18" x14ac:dyDescent="0.35">
      <c r="A2" s="23" t="s">
        <v>85</v>
      </c>
      <c r="B2" s="24">
        <v>0.18</v>
      </c>
    </row>
    <row r="3" spans="1:23" ht="18" x14ac:dyDescent="0.35">
      <c r="A3" s="23" t="s">
        <v>81</v>
      </c>
      <c r="B3" s="24">
        <v>0.92</v>
      </c>
      <c r="D3" s="26" t="s">
        <v>66</v>
      </c>
      <c r="E3">
        <f>B15/B11</f>
        <v>0.4132855436081242</v>
      </c>
    </row>
    <row r="4" spans="1:23" ht="18" x14ac:dyDescent="0.35">
      <c r="A4" s="23" t="s">
        <v>82</v>
      </c>
      <c r="B4" s="23">
        <v>20</v>
      </c>
      <c r="D4" s="26" t="s">
        <v>59</v>
      </c>
      <c r="E4">
        <f>B14/B11</f>
        <v>0.20755199999999999</v>
      </c>
    </row>
    <row r="5" spans="1:23" ht="18" x14ac:dyDescent="0.35">
      <c r="A5" s="25" t="s">
        <v>83</v>
      </c>
      <c r="B5" s="23">
        <v>1.88</v>
      </c>
      <c r="D5" s="26" t="s">
        <v>69</v>
      </c>
      <c r="E5">
        <f>(B11-B15-B14)/B11</f>
        <v>0.37916245639187579</v>
      </c>
      <c r="I5" s="27" t="s">
        <v>65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18" x14ac:dyDescent="0.35">
      <c r="A6" s="23" t="s">
        <v>1</v>
      </c>
      <c r="B6" s="23">
        <v>2.79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x14ac:dyDescent="0.25">
      <c r="A7" t="s">
        <v>61</v>
      </c>
      <c r="B7">
        <v>1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x14ac:dyDescent="0.25">
      <c r="A8" t="s">
        <v>68</v>
      </c>
      <c r="B8">
        <v>1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x14ac:dyDescent="0.25"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18" x14ac:dyDescent="0.35">
      <c r="A10" t="s">
        <v>54</v>
      </c>
      <c r="B10">
        <f>B4*B7*B8</f>
        <v>20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18" x14ac:dyDescent="0.35">
      <c r="A11" t="s">
        <v>59</v>
      </c>
      <c r="B11">
        <f>B1*B7*B8</f>
        <v>30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ht="18" x14ac:dyDescent="0.35">
      <c r="A12" t="s">
        <v>84</v>
      </c>
      <c r="B12">
        <f>B5*B3</f>
        <v>1.7296</v>
      </c>
      <c r="D12" s="26" t="s">
        <v>86</v>
      </c>
      <c r="E12">
        <f>B15/B10</f>
        <v>0.61992831541218629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ht="18" x14ac:dyDescent="0.35">
      <c r="A13" t="s">
        <v>0</v>
      </c>
      <c r="B13">
        <f>B10*B12</f>
        <v>34.591999999999999</v>
      </c>
      <c r="D13" s="26" t="s">
        <v>54</v>
      </c>
      <c r="E13">
        <f>B14/B10</f>
        <v>0.31132799999999994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ht="18" x14ac:dyDescent="0.35">
      <c r="A14" t="s">
        <v>71</v>
      </c>
      <c r="B14">
        <f>B13*B2</f>
        <v>6.2265599999999992</v>
      </c>
      <c r="D14" s="26" t="s">
        <v>87</v>
      </c>
      <c r="E14">
        <f>(B16-(B11-B10))/B10</f>
        <v>6.8743684587813728E-2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8" x14ac:dyDescent="0.35">
      <c r="A15" t="s">
        <v>11</v>
      </c>
      <c r="B15">
        <f>B13/B6</f>
        <v>12.398566308243726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18" x14ac:dyDescent="0.35">
      <c r="A16" t="s">
        <v>72</v>
      </c>
      <c r="B16">
        <f>B11-(B15+B14)</f>
        <v>11.374873691756274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9:23" x14ac:dyDescent="0.25"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9:23" x14ac:dyDescent="0.25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9:23" x14ac:dyDescent="0.25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</sheetData>
  <mergeCells count="1">
    <mergeCell ref="I5:W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09E7E-A88D-49C3-8D0D-6AD9E430D8D5}">
  <dimension ref="A1:H4"/>
  <sheetViews>
    <sheetView workbookViewId="0">
      <selection activeCell="H25" sqref="H25"/>
    </sheetView>
  </sheetViews>
  <sheetFormatPr defaultColWidth="9.140625" defaultRowHeight="15" x14ac:dyDescent="0.25"/>
  <cols>
    <col min="1" max="4" width="9.140625" style="1"/>
    <col min="5" max="5" width="7.140625" style="1" bestFit="1" customWidth="1"/>
    <col min="6" max="16384" width="9.140625" style="1"/>
  </cols>
  <sheetData>
    <row r="1" spans="1:8" x14ac:dyDescent="0.25">
      <c r="A1" s="8" t="s">
        <v>16</v>
      </c>
      <c r="B1" s="7">
        <v>1.91</v>
      </c>
      <c r="G1" s="7" t="s">
        <v>15</v>
      </c>
      <c r="H1" s="9">
        <v>1</v>
      </c>
    </row>
    <row r="2" spans="1:8" x14ac:dyDescent="0.25">
      <c r="A2" s="7" t="s">
        <v>8</v>
      </c>
      <c r="B2" s="9">
        <v>9.5000000000000001E-2</v>
      </c>
      <c r="G2" s="7" t="s">
        <v>13</v>
      </c>
      <c r="H2" s="10">
        <f>E3</f>
        <v>0.54790575916230355</v>
      </c>
    </row>
    <row r="3" spans="1:8" ht="18" x14ac:dyDescent="0.25">
      <c r="A3" s="7" t="s">
        <v>19</v>
      </c>
      <c r="B3" s="7">
        <v>2.7</v>
      </c>
      <c r="D3" s="4" t="s">
        <v>13</v>
      </c>
      <c r="E3" s="2">
        <f>(((1+B2)/B1)/(1/B3))-1</f>
        <v>0.54790575916230355</v>
      </c>
      <c r="G3" s="5" t="s">
        <v>20</v>
      </c>
      <c r="H3" s="2">
        <f>(B3/(1+H2))+(H2/(1+H2))</f>
        <v>2.0982580754270255</v>
      </c>
    </row>
    <row r="4" spans="1:8" x14ac:dyDescent="0.25">
      <c r="D4" s="4" t="s">
        <v>15</v>
      </c>
      <c r="E4" s="3">
        <f>(B3*B2)/E3</f>
        <v>0.46814620162446258</v>
      </c>
      <c r="G4" s="4" t="s">
        <v>8</v>
      </c>
      <c r="H4" s="3">
        <f>(H1*H2)/B3</f>
        <v>0.20292805894900129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03DE-642F-4373-B41A-7A0144CAF672}">
  <dimension ref="A1:H7"/>
  <sheetViews>
    <sheetView workbookViewId="0">
      <selection activeCell="B12" sqref="B12"/>
    </sheetView>
  </sheetViews>
  <sheetFormatPr defaultColWidth="9.140625" defaultRowHeight="15" x14ac:dyDescent="0.25"/>
  <cols>
    <col min="1" max="16384" width="9.140625" style="1"/>
  </cols>
  <sheetData>
    <row r="1" spans="1:8" x14ac:dyDescent="0.25">
      <c r="A1" s="7" t="s">
        <v>13</v>
      </c>
      <c r="B1" s="7">
        <f>0.7</f>
        <v>0.7</v>
      </c>
    </row>
    <row r="2" spans="1:8" ht="18" x14ac:dyDescent="0.25">
      <c r="A2" s="7" t="s">
        <v>19</v>
      </c>
      <c r="B2" s="7">
        <v>2.72</v>
      </c>
    </row>
    <row r="3" spans="1:8" ht="18" x14ac:dyDescent="0.25">
      <c r="D3" s="5" t="s">
        <v>21</v>
      </c>
      <c r="E3" s="1">
        <f>B2*(1/(1+B1))</f>
        <v>1.6</v>
      </c>
      <c r="G3" s="6"/>
    </row>
    <row r="4" spans="1:8" x14ac:dyDescent="0.25">
      <c r="D4" s="1" t="s">
        <v>15</v>
      </c>
      <c r="E4" s="3">
        <f>1</f>
        <v>1</v>
      </c>
      <c r="G4" s="1" t="s">
        <v>15</v>
      </c>
      <c r="H4" s="3">
        <f>0.75</f>
        <v>0.75</v>
      </c>
    </row>
    <row r="5" spans="1:8" x14ac:dyDescent="0.25">
      <c r="D5" s="1" t="s">
        <v>8</v>
      </c>
      <c r="E5" s="3">
        <f>(E4*B1)/B2</f>
        <v>0.25735294117647056</v>
      </c>
      <c r="G5" s="4" t="s">
        <v>8</v>
      </c>
      <c r="H5" s="3">
        <f>(H4*B1)/B2</f>
        <v>0.19301470588235289</v>
      </c>
    </row>
    <row r="6" spans="1:8" ht="18" x14ac:dyDescent="0.25">
      <c r="D6" s="5" t="s">
        <v>23</v>
      </c>
      <c r="E6" s="2">
        <f>E3+(E5*E3)</f>
        <v>2.0117647058823529</v>
      </c>
      <c r="G6" s="5" t="s">
        <v>16</v>
      </c>
      <c r="H6" s="2">
        <f>E3+(H5*E3)</f>
        <v>1.9088235294117648</v>
      </c>
    </row>
    <row r="7" spans="1:8" x14ac:dyDescent="0.25">
      <c r="D7" s="5" t="s">
        <v>22</v>
      </c>
      <c r="E7" s="2">
        <f>E6-1</f>
        <v>1.0117647058823529</v>
      </c>
      <c r="G7" s="6"/>
      <c r="H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ADB0-8289-44A1-83B8-3BB3A2559F25}">
  <dimension ref="A1:G11"/>
  <sheetViews>
    <sheetView workbookViewId="0">
      <selection activeCell="E18" sqref="E18"/>
    </sheetView>
  </sheetViews>
  <sheetFormatPr defaultColWidth="9.140625" defaultRowHeight="15" x14ac:dyDescent="0.25"/>
  <cols>
    <col min="1" max="16384" width="9.140625" style="1"/>
  </cols>
  <sheetData>
    <row r="1" spans="1:7" x14ac:dyDescent="0.25">
      <c r="A1" s="7" t="s">
        <v>3</v>
      </c>
      <c r="B1" s="7">
        <v>3.8</v>
      </c>
    </row>
    <row r="2" spans="1:7" x14ac:dyDescent="0.25">
      <c r="A2" s="7" t="s">
        <v>2</v>
      </c>
      <c r="B2" s="7">
        <v>7.6</v>
      </c>
    </row>
    <row r="3" spans="1:7" x14ac:dyDescent="0.25">
      <c r="A3" s="7" t="s">
        <v>4</v>
      </c>
      <c r="B3" s="7">
        <v>168</v>
      </c>
    </row>
    <row r="4" spans="1:7" ht="18" x14ac:dyDescent="0.25">
      <c r="A4" s="7" t="s">
        <v>0</v>
      </c>
      <c r="B4" s="7">
        <v>130.5</v>
      </c>
      <c r="F4" s="4" t="s">
        <v>15</v>
      </c>
      <c r="G4" s="1">
        <f>B9/(B11+B9)</f>
        <v>0.9768031842615682</v>
      </c>
    </row>
    <row r="5" spans="1:7" ht="18" x14ac:dyDescent="0.25">
      <c r="A5" s="7" t="s">
        <v>19</v>
      </c>
      <c r="B5" s="7">
        <v>2.73</v>
      </c>
    </row>
    <row r="7" spans="1:7" ht="18" x14ac:dyDescent="0.25">
      <c r="A7" s="1" t="s">
        <v>6</v>
      </c>
      <c r="B7" s="1">
        <f>B3-B4</f>
        <v>37.5</v>
      </c>
    </row>
    <row r="8" spans="1:7" x14ac:dyDescent="0.25">
      <c r="A8" s="1" t="s">
        <v>5</v>
      </c>
      <c r="B8" s="1">
        <f>(PI()*((B1^2)/4)*B2)</f>
        <v>86.192736043889553</v>
      </c>
    </row>
    <row r="9" spans="1:7" ht="18" x14ac:dyDescent="0.25">
      <c r="A9" s="1" t="s">
        <v>7</v>
      </c>
      <c r="B9" s="1">
        <f>B7</f>
        <v>37.5</v>
      </c>
    </row>
    <row r="10" spans="1:7" ht="18" x14ac:dyDescent="0.25">
      <c r="A10" s="1" t="s">
        <v>11</v>
      </c>
      <c r="B10" s="1">
        <f>B4/B5</f>
        <v>47.802197802197803</v>
      </c>
    </row>
    <row r="11" spans="1:7" ht="18" x14ac:dyDescent="0.25">
      <c r="A11" s="1" t="s">
        <v>12</v>
      </c>
      <c r="B11" s="1">
        <f>B8-(B9+B10)</f>
        <v>0.89053824169174334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92D9-3406-4B6F-A41F-E02300F6BD08}">
  <dimension ref="A1:G10"/>
  <sheetViews>
    <sheetView workbookViewId="0">
      <selection activeCell="O38" sqref="O38"/>
    </sheetView>
  </sheetViews>
  <sheetFormatPr defaultColWidth="9.140625" defaultRowHeight="15" x14ac:dyDescent="0.25"/>
  <cols>
    <col min="1" max="16384" width="9.140625" style="1"/>
  </cols>
  <sheetData>
    <row r="1" spans="1:7" x14ac:dyDescent="0.25">
      <c r="G1" s="11">
        <v>1</v>
      </c>
    </row>
    <row r="2" spans="1:7" x14ac:dyDescent="0.25">
      <c r="A2" s="7">
        <v>4</v>
      </c>
      <c r="B2" s="7">
        <v>4.75</v>
      </c>
      <c r="C2" s="7">
        <v>116.23</v>
      </c>
      <c r="D2" s="7">
        <v>166.13</v>
      </c>
      <c r="E2" s="4">
        <f>D2-C2</f>
        <v>49.899999999999991</v>
      </c>
      <c r="F2" s="12">
        <f>E2/$E$10</f>
        <v>9.5283559289669639E-2</v>
      </c>
      <c r="G2" s="12">
        <f>G1-F2</f>
        <v>0.90471644071033031</v>
      </c>
    </row>
    <row r="3" spans="1:7" x14ac:dyDescent="0.25">
      <c r="A3" s="7">
        <v>10</v>
      </c>
      <c r="B3" s="7">
        <v>2</v>
      </c>
      <c r="C3" s="7">
        <v>99.27</v>
      </c>
      <c r="D3" s="7">
        <v>135.77000000000001</v>
      </c>
      <c r="E3" s="4">
        <f t="shared" ref="E3:E9" si="0">D3-C3</f>
        <v>36.500000000000014</v>
      </c>
      <c r="F3" s="12">
        <f t="shared" ref="F3:F9" si="1">E3/$E$10</f>
        <v>6.969639106358605E-2</v>
      </c>
      <c r="G3" s="12">
        <f t="shared" ref="G3:G9" si="2">G2-F3</f>
        <v>0.83502004964674426</v>
      </c>
    </row>
    <row r="4" spans="1:7" x14ac:dyDescent="0.25">
      <c r="A4" s="7">
        <v>20</v>
      </c>
      <c r="B4" s="7">
        <v>0.85</v>
      </c>
      <c r="C4" s="7">
        <v>97.58</v>
      </c>
      <c r="D4" s="7">
        <v>139.68</v>
      </c>
      <c r="E4" s="4">
        <f t="shared" si="0"/>
        <v>42.100000000000009</v>
      </c>
      <c r="F4" s="12">
        <f t="shared" si="1"/>
        <v>8.0389535993889635E-2</v>
      </c>
      <c r="G4" s="12">
        <f t="shared" si="2"/>
        <v>0.75463051365285461</v>
      </c>
    </row>
    <row r="5" spans="1:7" x14ac:dyDescent="0.25">
      <c r="A5" s="7">
        <v>40</v>
      </c>
      <c r="B5" s="7">
        <v>0.42499999999999999</v>
      </c>
      <c r="C5" s="7">
        <v>98.96</v>
      </c>
      <c r="D5" s="7">
        <v>138.96</v>
      </c>
      <c r="E5" s="4">
        <f t="shared" si="0"/>
        <v>40.000000000000014</v>
      </c>
      <c r="F5" s="12">
        <f t="shared" si="1"/>
        <v>7.6379606645025799E-2</v>
      </c>
      <c r="G5" s="12">
        <f t="shared" si="2"/>
        <v>0.67825090700782886</v>
      </c>
    </row>
    <row r="6" spans="1:7" x14ac:dyDescent="0.25">
      <c r="A6" s="7">
        <v>60</v>
      </c>
      <c r="B6" s="7">
        <v>0.25</v>
      </c>
      <c r="C6" s="7">
        <v>91.46</v>
      </c>
      <c r="D6" s="7">
        <v>114.46</v>
      </c>
      <c r="E6" s="4">
        <f t="shared" si="0"/>
        <v>23</v>
      </c>
      <c r="F6" s="12">
        <f t="shared" si="1"/>
        <v>4.3918273820889815E-2</v>
      </c>
      <c r="G6" s="12">
        <f t="shared" si="2"/>
        <v>0.634332633186939</v>
      </c>
    </row>
    <row r="7" spans="1:7" x14ac:dyDescent="0.25">
      <c r="A7" s="7">
        <v>140</v>
      </c>
      <c r="B7" s="7">
        <v>0.106</v>
      </c>
      <c r="C7" s="7">
        <v>93.15</v>
      </c>
      <c r="D7" s="7">
        <v>184.15</v>
      </c>
      <c r="E7" s="4">
        <f t="shared" si="0"/>
        <v>91</v>
      </c>
      <c r="F7" s="12">
        <f t="shared" si="1"/>
        <v>0.17376360511743363</v>
      </c>
      <c r="G7" s="12">
        <f t="shared" si="2"/>
        <v>0.46056902806950539</v>
      </c>
    </row>
    <row r="8" spans="1:7" x14ac:dyDescent="0.25">
      <c r="A8" s="7">
        <v>200</v>
      </c>
      <c r="B8" s="7">
        <v>7.4999999999999997E-2</v>
      </c>
      <c r="C8" s="7">
        <v>90.92</v>
      </c>
      <c r="D8" s="7">
        <v>101.12</v>
      </c>
      <c r="E8" s="4">
        <f t="shared" si="0"/>
        <v>10.200000000000003</v>
      </c>
      <c r="F8" s="12">
        <f t="shared" si="1"/>
        <v>1.9476799694481576E-2</v>
      </c>
      <c r="G8" s="12">
        <f t="shared" si="2"/>
        <v>0.44109222837502382</v>
      </c>
    </row>
    <row r="9" spans="1:7" x14ac:dyDescent="0.25">
      <c r="A9" s="7" t="s">
        <v>24</v>
      </c>
      <c r="B9" s="13">
        <v>1E-3</v>
      </c>
      <c r="C9" s="7">
        <v>70.19</v>
      </c>
      <c r="D9" s="7">
        <v>301.19</v>
      </c>
      <c r="E9" s="4">
        <f t="shared" si="0"/>
        <v>231</v>
      </c>
      <c r="F9" s="12">
        <f t="shared" si="1"/>
        <v>0.44109222837502382</v>
      </c>
      <c r="G9" s="12">
        <f t="shared" si="2"/>
        <v>0</v>
      </c>
    </row>
    <row r="10" spans="1:7" x14ac:dyDescent="0.25">
      <c r="E10" s="4">
        <f>SUM(E2:E9)</f>
        <v>523.70000000000005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EBA63-B784-4859-B54B-50DADC0A4D2B}">
  <dimension ref="A1:AK22"/>
  <sheetViews>
    <sheetView workbookViewId="0">
      <selection activeCell="G28" sqref="G28"/>
    </sheetView>
  </sheetViews>
  <sheetFormatPr defaultColWidth="9.140625" defaultRowHeight="15" x14ac:dyDescent="0.25"/>
  <cols>
    <col min="1" max="1" width="9.140625" style="1"/>
    <col min="2" max="2" width="7" style="1" bestFit="1" customWidth="1"/>
    <col min="3" max="6" width="9.140625" style="1"/>
    <col min="7" max="7" width="21.140625" style="1" bestFit="1" customWidth="1"/>
    <col min="8" max="16384" width="9.140625" style="1"/>
  </cols>
  <sheetData>
    <row r="1" spans="1:37" x14ac:dyDescent="0.25">
      <c r="E1" s="11">
        <v>1</v>
      </c>
    </row>
    <row r="2" spans="1:37" x14ac:dyDescent="0.25">
      <c r="A2" s="7">
        <v>4</v>
      </c>
      <c r="B2" s="7">
        <v>4.75</v>
      </c>
      <c r="C2" s="7">
        <v>0</v>
      </c>
      <c r="D2" s="12">
        <f t="shared" ref="D2:D10" si="0">C2/$C$11</f>
        <v>0</v>
      </c>
      <c r="E2" s="12">
        <f>E1-D2</f>
        <v>1</v>
      </c>
      <c r="U2" s="1">
        <v>1.0000000000000001E-5</v>
      </c>
      <c r="V2" s="1">
        <v>0.1</v>
      </c>
      <c r="W2" s="1">
        <v>0.3</v>
      </c>
      <c r="X2" s="1">
        <v>0.5</v>
      </c>
      <c r="Y2" s="1">
        <v>0.6</v>
      </c>
    </row>
    <row r="3" spans="1:37" x14ac:dyDescent="0.25">
      <c r="A3" s="7">
        <v>10</v>
      </c>
      <c r="B3" s="7">
        <v>2</v>
      </c>
      <c r="C3" s="7">
        <v>40</v>
      </c>
      <c r="D3" s="12">
        <f t="shared" si="0"/>
        <v>5.4869684499314127E-2</v>
      </c>
      <c r="E3" s="12">
        <f t="shared" ref="E3:E7" si="1">E2-D3</f>
        <v>0.94513031550068582</v>
      </c>
      <c r="U3" s="1">
        <v>201</v>
      </c>
      <c r="V3" s="1">
        <v>0.1</v>
      </c>
      <c r="W3" s="1">
        <v>0.3</v>
      </c>
      <c r="X3" s="1">
        <v>0.5</v>
      </c>
      <c r="Y3" s="1">
        <v>0.6</v>
      </c>
    </row>
    <row r="4" spans="1:37" ht="15.75" x14ac:dyDescent="0.25">
      <c r="A4" s="7">
        <v>20</v>
      </c>
      <c r="B4" s="7">
        <v>0.85</v>
      </c>
      <c r="C4" s="7">
        <v>60</v>
      </c>
      <c r="D4" s="12">
        <f t="shared" si="0"/>
        <v>8.2304526748971193E-2</v>
      </c>
      <c r="E4" s="12">
        <f t="shared" si="1"/>
        <v>0.86282578875171467</v>
      </c>
      <c r="T4" s="14"/>
      <c r="U4" s="1">
        <v>-0.1</v>
      </c>
      <c r="V4" s="1">
        <v>2E-3</v>
      </c>
      <c r="W4" s="1">
        <v>6.3E-2</v>
      </c>
      <c r="X4" s="1">
        <v>2</v>
      </c>
      <c r="Y4" s="1">
        <v>63</v>
      </c>
      <c r="Z4" s="15"/>
      <c r="AA4" s="15"/>
      <c r="AB4" s="15"/>
      <c r="AC4" s="15"/>
      <c r="AD4" s="15">
        <v>0.63</v>
      </c>
      <c r="AE4" s="15">
        <v>0.2</v>
      </c>
      <c r="AF4" s="15">
        <v>6.3</v>
      </c>
      <c r="AG4" s="15">
        <v>2</v>
      </c>
      <c r="AH4" s="15">
        <v>63</v>
      </c>
      <c r="AI4" s="15">
        <v>20</v>
      </c>
      <c r="AJ4" s="15">
        <v>6.3E-3</v>
      </c>
      <c r="AK4" s="15"/>
    </row>
    <row r="5" spans="1:37" ht="15.75" x14ac:dyDescent="0.25">
      <c r="A5" s="7">
        <v>40</v>
      </c>
      <c r="B5" s="7">
        <v>0.42499999999999999</v>
      </c>
      <c r="C5" s="7">
        <v>89</v>
      </c>
      <c r="D5" s="12">
        <f t="shared" si="0"/>
        <v>0.12208504801097393</v>
      </c>
      <c r="E5" s="12">
        <f t="shared" si="1"/>
        <v>0.7407407407407407</v>
      </c>
      <c r="T5" s="14"/>
      <c r="U5" s="1">
        <v>1.1000000000000001</v>
      </c>
      <c r="V5" s="1">
        <v>2E-3</v>
      </c>
      <c r="W5" s="1">
        <v>6.3E-2</v>
      </c>
      <c r="X5" s="1">
        <v>2</v>
      </c>
      <c r="Y5" s="1">
        <v>63</v>
      </c>
      <c r="Z5" s="15"/>
      <c r="AA5" s="15"/>
      <c r="AB5" s="15"/>
      <c r="AC5" s="15"/>
      <c r="AD5" s="15">
        <v>0.63</v>
      </c>
      <c r="AE5" s="15">
        <v>0.2</v>
      </c>
      <c r="AF5" s="15">
        <v>6.3</v>
      </c>
      <c r="AG5" s="15">
        <v>2</v>
      </c>
      <c r="AH5" s="15">
        <v>63</v>
      </c>
      <c r="AI5" s="15">
        <v>20</v>
      </c>
      <c r="AJ5" s="15">
        <v>6.3E-3</v>
      </c>
      <c r="AK5" s="15"/>
    </row>
    <row r="6" spans="1:37" x14ac:dyDescent="0.25">
      <c r="A6" s="7">
        <v>60</v>
      </c>
      <c r="B6" s="7">
        <v>0.25</v>
      </c>
      <c r="C6" s="7">
        <v>140</v>
      </c>
      <c r="D6" s="12">
        <f t="shared" si="0"/>
        <v>0.19204389574759945</v>
      </c>
      <c r="E6" s="12">
        <f t="shared" si="1"/>
        <v>0.54869684499314131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x14ac:dyDescent="0.25">
      <c r="A7" s="7">
        <v>80</v>
      </c>
      <c r="B7" s="7">
        <v>0.18</v>
      </c>
      <c r="C7" s="7">
        <v>122</v>
      </c>
      <c r="D7" s="12">
        <f t="shared" si="0"/>
        <v>0.16735253772290809</v>
      </c>
      <c r="E7" s="12">
        <f t="shared" si="1"/>
        <v>0.38134430727023322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x14ac:dyDescent="0.25">
      <c r="A8" s="7">
        <v>100</v>
      </c>
      <c r="B8" s="7">
        <v>0.15</v>
      </c>
      <c r="C8" s="7">
        <v>210</v>
      </c>
      <c r="D8" s="12">
        <f t="shared" si="0"/>
        <v>0.2880658436213992</v>
      </c>
      <c r="E8" s="12">
        <f>E7-D8</f>
        <v>9.327846364883402E-2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x14ac:dyDescent="0.25">
      <c r="A9" s="7">
        <v>200</v>
      </c>
      <c r="B9" s="7">
        <v>7.4999999999999997E-2</v>
      </c>
      <c r="C9" s="7">
        <v>56</v>
      </c>
      <c r="D9" s="12">
        <f t="shared" si="0"/>
        <v>7.6817558299039787E-2</v>
      </c>
      <c r="E9" s="12">
        <f t="shared" ref="E9:E10" si="2">E8-D9</f>
        <v>1.6460905349794233E-2</v>
      </c>
    </row>
    <row r="10" spans="1:37" x14ac:dyDescent="0.25">
      <c r="A10" s="7" t="s">
        <v>24</v>
      </c>
      <c r="B10" s="13">
        <v>1E-4</v>
      </c>
      <c r="C10" s="7">
        <v>12</v>
      </c>
      <c r="D10" s="12">
        <f t="shared" si="0"/>
        <v>1.646090534979424E-2</v>
      </c>
      <c r="E10" s="12">
        <f t="shared" si="2"/>
        <v>0</v>
      </c>
    </row>
    <row r="11" spans="1:37" x14ac:dyDescent="0.25">
      <c r="C11" s="4">
        <f>SUM(C2:C10)</f>
        <v>729</v>
      </c>
    </row>
    <row r="13" spans="1:37" x14ac:dyDescent="0.25">
      <c r="C13" s="11"/>
      <c r="D13" s="11"/>
      <c r="E13" s="11"/>
      <c r="F13" s="11"/>
      <c r="G13" s="11"/>
    </row>
    <row r="14" spans="1:37" ht="18" x14ac:dyDescent="0.25">
      <c r="A14" s="4" t="s">
        <v>25</v>
      </c>
      <c r="B14" s="16">
        <f>(0.1-G14)/F14</f>
        <v>0.1507</v>
      </c>
      <c r="C14" s="17">
        <f>B14</f>
        <v>0.1507</v>
      </c>
      <c r="D14" s="11">
        <v>0.1</v>
      </c>
      <c r="E14" s="11">
        <v>-0.01</v>
      </c>
      <c r="F14" s="11">
        <f>(E7-E8)/(B7-B8)</f>
        <v>9.6021947873799736</v>
      </c>
      <c r="G14" s="11">
        <f>E8-(F14*B8)</f>
        <v>-1.347050754458162</v>
      </c>
    </row>
    <row r="15" spans="1:37" ht="18" x14ac:dyDescent="0.25">
      <c r="A15" s="4" t="s">
        <v>26</v>
      </c>
      <c r="B15" s="16">
        <f>(0.3-G15)/F15</f>
        <v>0.17152857142857142</v>
      </c>
      <c r="C15" s="17">
        <f t="shared" ref="C15:C17" si="3">B15</f>
        <v>0.17152857142857142</v>
      </c>
      <c r="D15" s="11">
        <v>0.3</v>
      </c>
      <c r="E15" s="11">
        <v>-0.01</v>
      </c>
      <c r="F15" s="11">
        <f>(E7-E8)/(B7-B8)</f>
        <v>9.6021947873799736</v>
      </c>
      <c r="G15" s="11">
        <f>E8-(F15*B8)</f>
        <v>-1.347050754458162</v>
      </c>
    </row>
    <row r="16" spans="1:37" ht="18" x14ac:dyDescent="0.25">
      <c r="A16" s="4" t="s">
        <v>27</v>
      </c>
      <c r="B16" s="16">
        <f>(0.5-G16)/F16</f>
        <v>0.2296311475409836</v>
      </c>
      <c r="C16" s="17">
        <f t="shared" si="3"/>
        <v>0.2296311475409836</v>
      </c>
      <c r="D16" s="11">
        <v>0.5</v>
      </c>
      <c r="E16" s="11">
        <v>-0.01</v>
      </c>
      <c r="F16" s="11">
        <f>(E6-E7)/(B6-B7)</f>
        <v>2.3907505388986867</v>
      </c>
      <c r="G16" s="11">
        <f>E7-(F16*B7)</f>
        <v>-4.8990789731530371E-2</v>
      </c>
    </row>
    <row r="17" spans="1:7" ht="18" x14ac:dyDescent="0.25">
      <c r="A17" s="4" t="s">
        <v>28</v>
      </c>
      <c r="B17" s="16">
        <f>(0.6-G17)/F17</f>
        <v>0.29674999999999996</v>
      </c>
      <c r="C17" s="17">
        <f t="shared" si="3"/>
        <v>0.29674999999999996</v>
      </c>
      <c r="D17" s="11">
        <v>0.6</v>
      </c>
      <c r="E17" s="11">
        <v>-0.01</v>
      </c>
      <c r="F17" s="11">
        <f>(E5-E6)/(B5-B6)</f>
        <v>1.0973936899862824</v>
      </c>
      <c r="G17" s="11">
        <f>E6-(F17*B6)</f>
        <v>0.27434842249657071</v>
      </c>
    </row>
    <row r="18" spans="1:7" ht="18" x14ac:dyDescent="0.25">
      <c r="A18" s="4" t="s">
        <v>29</v>
      </c>
      <c r="B18" s="1">
        <f>B17/B14</f>
        <v>1.9691439946914397</v>
      </c>
      <c r="C18" s="11"/>
      <c r="D18" s="11"/>
      <c r="E18" s="11"/>
      <c r="F18" s="11"/>
      <c r="G18" s="11"/>
    </row>
    <row r="19" spans="1:7" ht="18" x14ac:dyDescent="0.25">
      <c r="A19" s="4" t="s">
        <v>30</v>
      </c>
      <c r="B19" s="1">
        <f>(B15^2)/(B14*B17)</f>
        <v>0.65791374744484254</v>
      </c>
      <c r="C19" s="11"/>
      <c r="D19" s="11"/>
      <c r="E19" s="11"/>
      <c r="F19" s="11"/>
      <c r="G19" s="11"/>
    </row>
    <row r="20" spans="1:7" x14ac:dyDescent="0.25">
      <c r="C20" s="11"/>
      <c r="D20" s="11"/>
      <c r="E20" s="11"/>
      <c r="F20" s="11"/>
      <c r="G20" s="11"/>
    </row>
    <row r="21" spans="1:7" x14ac:dyDescent="0.25">
      <c r="C21" s="11"/>
      <c r="D21" s="11"/>
      <c r="E21" s="11"/>
      <c r="F21" s="11"/>
      <c r="G21" s="11"/>
    </row>
    <row r="22" spans="1:7" x14ac:dyDescent="0.25">
      <c r="C22" s="11"/>
      <c r="D22" s="11"/>
      <c r="E22" s="11"/>
      <c r="F22" s="11"/>
      <c r="G22" s="1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644D-FE82-4A61-A9A8-BC98D2568E14}">
  <dimension ref="A1:B5"/>
  <sheetViews>
    <sheetView workbookViewId="0">
      <selection activeCell="G4" sqref="G4"/>
    </sheetView>
  </sheetViews>
  <sheetFormatPr defaultRowHeight="15" x14ac:dyDescent="0.25"/>
  <cols>
    <col min="1" max="1" width="15" bestFit="1" customWidth="1"/>
  </cols>
  <sheetData>
    <row r="1" spans="1:2" ht="26.25" x14ac:dyDescent="0.25">
      <c r="A1" s="18" t="s">
        <v>31</v>
      </c>
      <c r="B1" s="18">
        <f>100-82</f>
        <v>18</v>
      </c>
    </row>
    <row r="2" spans="1:2" ht="26.25" x14ac:dyDescent="0.25">
      <c r="A2" s="18" t="s">
        <v>32</v>
      </c>
      <c r="B2" s="18">
        <f>100-18-B1</f>
        <v>64</v>
      </c>
    </row>
    <row r="3" spans="1:2" ht="26.25" x14ac:dyDescent="0.25">
      <c r="A3" s="18" t="s">
        <v>33</v>
      </c>
      <c r="B3" s="18">
        <f>100-6-B2-B1</f>
        <v>12</v>
      </c>
    </row>
    <row r="4" spans="1:2" ht="26.25" x14ac:dyDescent="0.25">
      <c r="A4" s="18" t="s">
        <v>34</v>
      </c>
      <c r="B4" s="18">
        <f>100-B1-B3-B2</f>
        <v>6</v>
      </c>
    </row>
    <row r="5" spans="1:2" ht="26.25" x14ac:dyDescent="0.25">
      <c r="A5" s="18" t="s">
        <v>35</v>
      </c>
      <c r="B5" s="18">
        <f>B3+B4</f>
        <v>18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3184-FD9C-456D-A3E8-06B349910A12}">
  <dimension ref="A1:B5"/>
  <sheetViews>
    <sheetView workbookViewId="0">
      <selection activeCell="L35" sqref="L35"/>
    </sheetView>
  </sheetViews>
  <sheetFormatPr defaultRowHeight="15" x14ac:dyDescent="0.25"/>
  <cols>
    <col min="1" max="1" width="15" bestFit="1" customWidth="1"/>
  </cols>
  <sheetData>
    <row r="1" spans="1:2" ht="26.25" x14ac:dyDescent="0.25">
      <c r="A1" s="18" t="s">
        <v>31</v>
      </c>
      <c r="B1" s="18">
        <v>0</v>
      </c>
    </row>
    <row r="2" spans="1:2" ht="26.25" x14ac:dyDescent="0.25">
      <c r="A2" s="18" t="s">
        <v>32</v>
      </c>
      <c r="B2" s="18">
        <f>100-54-B1</f>
        <v>46</v>
      </c>
    </row>
    <row r="3" spans="1:2" ht="26.25" x14ac:dyDescent="0.25">
      <c r="A3" s="18" t="s">
        <v>33</v>
      </c>
      <c r="B3" s="18">
        <f>100-18-B2-B1</f>
        <v>36</v>
      </c>
    </row>
    <row r="4" spans="1:2" ht="26.25" x14ac:dyDescent="0.25">
      <c r="A4" s="18" t="s">
        <v>34</v>
      </c>
      <c r="B4" s="18">
        <f>100-B1-B3-B2</f>
        <v>18</v>
      </c>
    </row>
    <row r="5" spans="1:2" ht="26.25" x14ac:dyDescent="0.25">
      <c r="A5" s="18" t="s">
        <v>35</v>
      </c>
      <c r="B5" s="18">
        <f>B3+B4</f>
        <v>54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2DFD-C272-4CDA-BEF8-D049DC180D97}">
  <dimension ref="A1:G14"/>
  <sheetViews>
    <sheetView topLeftCell="B1" workbookViewId="0">
      <selection activeCell="E15" sqref="E15"/>
    </sheetView>
  </sheetViews>
  <sheetFormatPr defaultColWidth="9.140625" defaultRowHeight="15" x14ac:dyDescent="0.25"/>
  <cols>
    <col min="1" max="1" width="12.140625" style="1" bestFit="1" customWidth="1"/>
    <col min="2" max="6" width="9.140625" style="1"/>
    <col min="7" max="7" width="17.85546875" style="1" bestFit="1" customWidth="1"/>
    <col min="8" max="16384" width="9.140625" style="1"/>
  </cols>
  <sheetData>
    <row r="1" spans="1:7" x14ac:dyDescent="0.25">
      <c r="A1" s="19" t="s">
        <v>36</v>
      </c>
      <c r="B1" s="20">
        <f>21.7/100</f>
        <v>0.217</v>
      </c>
      <c r="F1" s="4" t="s">
        <v>44</v>
      </c>
      <c r="G1" s="3">
        <f>(B12+B4)/B10</f>
        <v>0.52707341464138391</v>
      </c>
    </row>
    <row r="2" spans="1:7" ht="18" x14ac:dyDescent="0.25">
      <c r="A2" s="19" t="s">
        <v>38</v>
      </c>
      <c r="B2" s="19">
        <v>81.260000000000005</v>
      </c>
      <c r="F2" s="4" t="s">
        <v>46</v>
      </c>
      <c r="G2" s="3">
        <f>G1-B1</f>
        <v>0.31007341464138394</v>
      </c>
    </row>
    <row r="3" spans="1:7" ht="18" x14ac:dyDescent="0.25">
      <c r="A3" s="21" t="s">
        <v>37</v>
      </c>
      <c r="B3" s="19">
        <v>2.82</v>
      </c>
      <c r="F3" s="4" t="s">
        <v>48</v>
      </c>
      <c r="G3" s="3">
        <f>(B14/B10)</f>
        <v>0.17549743315825386</v>
      </c>
    </row>
    <row r="4" spans="1:7" ht="18" x14ac:dyDescent="0.25">
      <c r="A4" s="21" t="s">
        <v>40</v>
      </c>
      <c r="B4" s="19">
        <v>44.08</v>
      </c>
      <c r="F4" s="1" t="s">
        <v>50</v>
      </c>
      <c r="G4" s="3">
        <f>G3</f>
        <v>0.17549743315825386</v>
      </c>
    </row>
    <row r="5" spans="1:7" ht="18" x14ac:dyDescent="0.25">
      <c r="A5" s="21" t="s">
        <v>39</v>
      </c>
      <c r="B5" s="19">
        <v>75.36</v>
      </c>
      <c r="F5" s="4" t="s">
        <v>51</v>
      </c>
      <c r="G5" s="2">
        <f>(G1-G4)/G2</f>
        <v>1.1338475499092562</v>
      </c>
    </row>
    <row r="6" spans="1:7" ht="18" x14ac:dyDescent="0.25">
      <c r="F6" s="4" t="s">
        <v>46</v>
      </c>
      <c r="G6" s="1" t="s">
        <v>53</v>
      </c>
    </row>
    <row r="7" spans="1:7" ht="18" x14ac:dyDescent="0.25">
      <c r="A7" s="1" t="s">
        <v>41</v>
      </c>
      <c r="B7" s="1">
        <f>B2</f>
        <v>81.260000000000005</v>
      </c>
      <c r="F7" s="4" t="s">
        <v>51</v>
      </c>
      <c r="G7" s="1" t="s">
        <v>52</v>
      </c>
    </row>
    <row r="8" spans="1:7" ht="18" x14ac:dyDescent="0.25">
      <c r="A8" s="1" t="s">
        <v>42</v>
      </c>
      <c r="B8" s="1">
        <f>B3*B1</f>
        <v>0.61193999999999993</v>
      </c>
    </row>
    <row r="9" spans="1:7" ht="18" x14ac:dyDescent="0.25">
      <c r="A9" s="1" t="s">
        <v>11</v>
      </c>
      <c r="B9" s="1">
        <f>B7/(1+B8)</f>
        <v>50.411305631723273</v>
      </c>
    </row>
    <row r="10" spans="1:7" ht="18" x14ac:dyDescent="0.25">
      <c r="A10" s="1" t="s">
        <v>0</v>
      </c>
      <c r="B10" s="1">
        <f>B9*B3</f>
        <v>142.15988188145963</v>
      </c>
    </row>
    <row r="11" spans="1:7" ht="18" x14ac:dyDescent="0.25">
      <c r="A11" s="1" t="s">
        <v>43</v>
      </c>
      <c r="B11" s="1">
        <f>B7-B9</f>
        <v>30.848694368276732</v>
      </c>
    </row>
    <row r="12" spans="1:7" ht="18" x14ac:dyDescent="0.25">
      <c r="A12" s="1" t="s">
        <v>45</v>
      </c>
      <c r="B12" s="1">
        <f>B11</f>
        <v>30.848694368276732</v>
      </c>
    </row>
    <row r="13" spans="1:7" ht="18" x14ac:dyDescent="0.25">
      <c r="A13" s="1" t="s">
        <v>47</v>
      </c>
      <c r="B13" s="1">
        <f>B5-B9</f>
        <v>24.948694368276726</v>
      </c>
    </row>
    <row r="14" spans="1:7" ht="18" x14ac:dyDescent="0.25">
      <c r="A14" s="1" t="s">
        <v>49</v>
      </c>
      <c r="B14" s="1">
        <f>B13</f>
        <v>24.948694368276726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1st session-1st question</vt:lpstr>
      <vt:lpstr>1st session-2nd question</vt:lpstr>
      <vt:lpstr>1st session-3rd question</vt:lpstr>
      <vt:lpstr>1st session-4th question</vt:lpstr>
      <vt:lpstr>2nd session-1st question</vt:lpstr>
      <vt:lpstr>2nd session-2nd question</vt:lpstr>
      <vt:lpstr>2nd session-3rd question</vt:lpstr>
      <vt:lpstr>2nd session-4th question</vt:lpstr>
      <vt:lpstr>3rd session-1st question</vt:lpstr>
      <vt:lpstr>4th session-1st question</vt:lpstr>
      <vt:lpstr>4th session-2nd question</vt:lpstr>
      <vt:lpstr>4th session-3rd 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mosallaei</dc:creator>
  <cp:lastModifiedBy>Amir Mosallaei</cp:lastModifiedBy>
  <dcterms:created xsi:type="dcterms:W3CDTF">2022-09-28T08:17:21Z</dcterms:created>
  <dcterms:modified xsi:type="dcterms:W3CDTF">2023-03-31T08:16:39Z</dcterms:modified>
</cp:coreProperties>
</file>